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4635" yWindow="2970" windowWidth="9465" windowHeight="6870" tabRatio="747"/>
  </bookViews>
  <sheets>
    <sheet name="Parameters" sheetId="37864" r:id="rId1"/>
    <sheet name="Results" sheetId="37863" r:id="rId2"/>
    <sheet name="Calculation No_screening" sheetId="37874" r:id="rId3"/>
    <sheet name="results of MISCAN no screening" sheetId="37875" r:id="rId4"/>
    <sheet name="Calculation Cyt_cyt" sheetId="37859" r:id="rId5"/>
    <sheet name="Results of MISCAN cyt_cyt" sheetId="37860" r:id="rId6"/>
    <sheet name="Calculation HPV_cyt2x_90%" sheetId="37873" r:id="rId7"/>
    <sheet name="Results of MISCAN HPV_cyt2x_90%" sheetId="37878" r:id="rId8"/>
    <sheet name="Calculation HPV_cyt2x_95%" sheetId="37880" r:id="rId9"/>
    <sheet name="Results of MISCAN HPV_cyt2x_95%" sheetId="37879" r:id="rId10"/>
  </sheets>
  <definedNames>
    <definedName name="_xlnm.Print_Area" localSheetId="4">'Calculation Cyt_cyt'!$A:$J</definedName>
    <definedName name="_xlnm.Print_Area" localSheetId="6">'Calculation HPV_cyt2x_90%'!$A:$J</definedName>
    <definedName name="_xlnm.Print_Area" localSheetId="2">'Calculation No_screening'!$A:$J</definedName>
    <definedName name="nointervention.pp" localSheetId="5">'Results of MISCAN cyt_cyt'!$A$1:$AK$36</definedName>
    <definedName name="nointervention.pp" localSheetId="3">'results of MISCAN no screening'!$A$1:$AK$36</definedName>
    <definedName name="nointervention_12_2_1.pp" localSheetId="5">'Results of MISCAN cyt_cyt'!$A$1:$AK$36</definedName>
    <definedName name="nointervention_12_2_1.pp" localSheetId="3">'results of MISCAN no screening'!$A$1:$AK$36</definedName>
    <definedName name="POP_CYT_CYT30j_25_4_4.pp" localSheetId="5">'Results of MISCAN cyt_cyt'!#REF!</definedName>
    <definedName name="POP_CYT_CYT30j_25_4_4.pp" localSheetId="3">'results of MISCAN no screening'!#REF!</definedName>
    <definedName name="screencervix_20_1_0.pp" localSheetId="5">'Results of MISCAN cyt_cyt'!$A$1:$AK$36</definedName>
    <definedName name="screencervix_20_1_0.pp" localSheetId="3">'results of MISCAN no screening'!$A$1:$AK$36</definedName>
    <definedName name="screencervix_20_10_2.pp" localSheetId="5">'Results of MISCAN cyt_cyt'!$A$1:$AK$36</definedName>
    <definedName name="screencervix_20_10_2.pp" localSheetId="3">'results of MISCAN no screening'!$A$1:$AK$36</definedName>
    <definedName name="screencervix_20_10_3.pp" localSheetId="5">'Results of MISCAN cyt_cyt'!$A$1:$AK$36</definedName>
    <definedName name="screencervix_20_10_3.pp" localSheetId="3">'results of MISCAN no screening'!$A$1:$AK$36</definedName>
    <definedName name="screencervix_20_10_4.pp" localSheetId="5">'Results of MISCAN cyt_cyt'!$A$1:$AK$36</definedName>
    <definedName name="screencervix_20_10_4.pp" localSheetId="3">'results of MISCAN no screening'!$A$1:$AK$36</definedName>
    <definedName name="screencervix_20_10_5.pp" localSheetId="5">'Results of MISCAN cyt_cyt'!$A$1:$AK$36</definedName>
    <definedName name="screencervix_20_10_5.pp" localSheetId="3">'results of MISCAN no screening'!$A$1:$AK$36</definedName>
    <definedName name="screencervix_20_10_5.pp_1" localSheetId="5">'Results of MISCAN cyt_cyt'!$A$1:$AK$36</definedName>
    <definedName name="screencervix_20_10_5.pp_1" localSheetId="3">'results of MISCAN no screening'!$A$1:$AK$36</definedName>
    <definedName name="screencervix_20_10_6.pp" localSheetId="5">'Results of MISCAN cyt_cyt'!$A$1:$AK$36</definedName>
    <definedName name="screencervix_20_10_6.pp" localSheetId="3">'results of MISCAN no screening'!$A$1:$AK$36</definedName>
    <definedName name="screencervix_20_10_7.pp" localSheetId="5">'Results of MISCAN cyt_cyt'!$A$1:$AK$36</definedName>
    <definedName name="screencervix_20_10_7.pp" localSheetId="3">'results of MISCAN no screening'!$A$1:$AK$36</definedName>
    <definedName name="screencervix_20_10_8.pp" localSheetId="5">'Results of MISCAN cyt_cyt'!$A$1:$AK$36</definedName>
    <definedName name="screencervix_20_10_8.pp" localSheetId="3">'results of MISCAN no screening'!$A$1:$AK$36</definedName>
    <definedName name="screencervix_20_11_2.pp" localSheetId="5">'Results of MISCAN cyt_cyt'!$A$1:$AK$36</definedName>
    <definedName name="screencervix_20_11_2.pp" localSheetId="3">'results of MISCAN no screening'!$A$1:$AK$36</definedName>
    <definedName name="screencervix_20_11_3.pp" localSheetId="5">'Results of MISCAN cyt_cyt'!$A$1:$AK$36</definedName>
    <definedName name="screencervix_20_11_3.pp" localSheetId="3">'results of MISCAN no screening'!$A$1:$AK$36</definedName>
    <definedName name="screencervix_20_11_4.pp" localSheetId="5">'Results of MISCAN cyt_cyt'!$A$1:$AK$36</definedName>
    <definedName name="screencervix_20_11_4.pp" localSheetId="3">'results of MISCAN no screening'!$A$1:$AK$36</definedName>
    <definedName name="screencervix_20_11_5.pp" localSheetId="5">'Results of MISCAN cyt_cyt'!$A$1:$AK$36</definedName>
    <definedName name="screencervix_20_11_5.pp" localSheetId="3">'results of MISCAN no screening'!$A$1:$AK$36</definedName>
    <definedName name="screencervix_20_12_2.pp" localSheetId="5">'Results of MISCAN cyt_cyt'!$A$1:$AK$36</definedName>
    <definedName name="screencervix_20_12_2.pp" localSheetId="3">'results of MISCAN no screening'!$A$1:$AK$36</definedName>
    <definedName name="screencervix_20_12_3.pp" localSheetId="5">'Results of MISCAN cyt_cyt'!$A$1:$AK$36</definedName>
    <definedName name="screencervix_20_12_3.pp" localSheetId="3">'results of MISCAN no screening'!$A$1:$AK$36</definedName>
    <definedName name="screencervix_20_12_4.pp" localSheetId="5">'Results of MISCAN cyt_cyt'!$A$1:$AK$36</definedName>
    <definedName name="screencervix_20_12_4.pp" localSheetId="3">'results of MISCAN no screening'!$A$1:$AK$36</definedName>
    <definedName name="screencervix_20_12_5.pp" localSheetId="5">'Results of MISCAN cyt_cyt'!$A$1:$AK$36</definedName>
    <definedName name="screencervix_20_12_5.pp" localSheetId="3">'results of MISCAN no screening'!$A$1:$AK$36</definedName>
    <definedName name="screencervix_20_13_2.pp" localSheetId="5">'Results of MISCAN cyt_cyt'!$A$1:$AK$36</definedName>
    <definedName name="screencervix_20_13_2.pp" localSheetId="3">'results of MISCAN no screening'!$A$1:$AK$36</definedName>
    <definedName name="screencervix_20_13_3.pp" localSheetId="5">'Results of MISCAN cyt_cyt'!$A$1:$AK$36</definedName>
    <definedName name="screencervix_20_13_3.pp" localSheetId="3">'results of MISCAN no screening'!$A$1:$AK$36</definedName>
    <definedName name="screencervix_20_13_4.pp" localSheetId="5">'Results of MISCAN cyt_cyt'!$A$1:$AK$36</definedName>
    <definedName name="screencervix_20_13_4.pp" localSheetId="3">'results of MISCAN no screening'!$A$1:$AK$36</definedName>
    <definedName name="screencervix_20_13_5.pp" localSheetId="5">'Results of MISCAN cyt_cyt'!$A$1:$AK$36</definedName>
    <definedName name="screencervix_20_13_5.pp" localSheetId="3">'results of MISCAN no screening'!$A$1:$AK$36</definedName>
    <definedName name="screencervix_20_14_3.pp" localSheetId="5">'Results of MISCAN cyt_cyt'!$A$1:$AK$36</definedName>
    <definedName name="screencervix_20_14_3.pp" localSheetId="3">'results of MISCAN no screening'!$A$1:$AK$36</definedName>
    <definedName name="screencervix_20_14_4.pp" localSheetId="5">'Results of MISCAN cyt_cyt'!$A$1:$AK$36</definedName>
    <definedName name="screencervix_20_14_4.pp" localSheetId="3">'results of MISCAN no screening'!$A$1:$AK$36</definedName>
    <definedName name="screencervix_20_14_5.pp" localSheetId="5">'Results of MISCAN cyt_cyt'!$A$1:$AK$36</definedName>
    <definedName name="screencervix_20_14_5.pp" localSheetId="3">'results of MISCAN no screening'!$A$1:$AK$36</definedName>
    <definedName name="screencervix_20_15_2.pp" localSheetId="5">'Results of MISCAN cyt_cyt'!$A$1:$AK$36</definedName>
    <definedName name="screencervix_20_15_2.pp" localSheetId="3">'results of MISCAN no screening'!$A$1:$AK$36</definedName>
    <definedName name="screencervix_20_15_3.pp" localSheetId="5">'Results of MISCAN cyt_cyt'!$A$1:$AK$36</definedName>
    <definedName name="screencervix_20_15_3.pp" localSheetId="3">'results of MISCAN no screening'!$A$1:$AK$36</definedName>
    <definedName name="screencervix_20_15_4.pp" localSheetId="5">'Results of MISCAN cyt_cyt'!$A$1:$AK$36</definedName>
    <definedName name="screencervix_20_15_4.pp" localSheetId="3">'results of MISCAN no screening'!$A$1:$AK$36</definedName>
    <definedName name="screencervix_20_15_5.pp" localSheetId="5">'Results of MISCAN cyt_cyt'!$A$1:$AK$36</definedName>
    <definedName name="screencervix_20_15_5.pp" localSheetId="3">'results of MISCAN no screening'!$A$1:$AK$36</definedName>
    <definedName name="screencervix_20_20_2.pp" localSheetId="5">'Results of MISCAN cyt_cyt'!$A$1:$AK$36</definedName>
    <definedName name="screencervix_20_20_2.pp" localSheetId="3">'results of MISCAN no screening'!$A$1:$AK$36</definedName>
    <definedName name="screencervix_20_20_3.pp" localSheetId="5">'Results of MISCAN cyt_cyt'!$A$1:$AK$36</definedName>
    <definedName name="screencervix_20_20_3.pp" localSheetId="3">'results of MISCAN no screening'!$A$1:$AK$36</definedName>
    <definedName name="screencervix_20_20_4.pp" localSheetId="5">'Results of MISCAN cyt_cyt'!$A$1:$AK$36</definedName>
    <definedName name="screencervix_20_20_4.pp" localSheetId="3">'results of MISCAN no screening'!$A$1:$AK$36</definedName>
    <definedName name="screencervix_20_20_5.pp" localSheetId="5">'Results of MISCAN cyt_cyt'!$A$1:$AK$36</definedName>
    <definedName name="screencervix_20_20_5.pp" localSheetId="3">'results of MISCAN no screening'!$A$1:$AK$36</definedName>
    <definedName name="screencervix_20_8_2.pp" localSheetId="5">'Results of MISCAN cyt_cyt'!$A$1:$AK$36</definedName>
    <definedName name="screencervix_20_8_2.pp" localSheetId="3">'results of MISCAN no screening'!$A$1:$AK$36</definedName>
    <definedName name="screencervix_20_8_2.pp_1" localSheetId="5">'Results of MISCAN cyt_cyt'!$A$1:$AK$36</definedName>
    <definedName name="screencervix_20_8_2.pp_1" localSheetId="3">'results of MISCAN no screening'!$A$1:$AK$36</definedName>
    <definedName name="screencervix_20_8_3.pp" localSheetId="5">'Results of MISCAN cyt_cyt'!$A$1:$AK$36</definedName>
    <definedName name="screencervix_20_8_3.pp" localSheetId="3">'results of MISCAN no screening'!$A$1:$AK$36</definedName>
    <definedName name="screencervix_20_8_4.pp" localSheetId="5">'Results of MISCAN cyt_cyt'!$A$1:$AK$36</definedName>
    <definedName name="screencervix_20_8_4.pp" localSheetId="3">'results of MISCAN no screening'!$A$1:$AK$36</definedName>
    <definedName name="screencervix_20_8_5.pp" localSheetId="5">'Results of MISCAN cyt_cyt'!$A$1:$AK$36</definedName>
    <definedName name="screencervix_20_8_5.pp" localSheetId="3">'results of MISCAN no screening'!$A$1:$AK$36</definedName>
    <definedName name="screencervix_20_8_6.pp" localSheetId="5">'Results of MISCAN cyt_cyt'!$A$1:$AK$36</definedName>
    <definedName name="screencervix_20_8_6.pp" localSheetId="3">'results of MISCAN no screening'!$A$1:$AK$36</definedName>
    <definedName name="screencervix_20_8_7.pp" localSheetId="5">'Results of MISCAN cyt_cyt'!$A$1:$AK$36</definedName>
    <definedName name="screencervix_20_8_7.pp" localSheetId="3">'results of MISCAN no screening'!$A$1:$AK$36</definedName>
    <definedName name="screencervix_20_8_8.pp" localSheetId="5">'Results of MISCAN cyt_cyt'!$A$1:$A$36</definedName>
    <definedName name="screencervix_20_8_8.pp" localSheetId="3">'results of MISCAN no screening'!$A$1:$A$36</definedName>
    <definedName name="screencervix_20_8_8.pp_1" localSheetId="5">'Results of MISCAN cyt_cyt'!$A$1:$AK$36</definedName>
    <definedName name="screencervix_20_8_8.pp_1" localSheetId="3">'results of MISCAN no screening'!$A$1:$AK$36</definedName>
    <definedName name="screencervix_20_9_1.pp" localSheetId="5">'Results of MISCAN cyt_cyt'!$A$1:$AK$36</definedName>
    <definedName name="screencervix_20_9_1.pp" localSheetId="3">'results of MISCAN no screening'!$A$1:$AK$36</definedName>
    <definedName name="screencervix_20_9_2.pp" localSheetId="5">'Results of MISCAN cyt_cyt'!$A$1:$AK$36</definedName>
    <definedName name="screencervix_20_9_2.pp" localSheetId="3">'results of MISCAN no screening'!$A$1:$AK$36</definedName>
    <definedName name="screencervix_20_9_3.pp" localSheetId="5">'Results of MISCAN cyt_cyt'!$A$1:$AK$36</definedName>
    <definedName name="screencervix_20_9_3.pp" localSheetId="3">'results of MISCAN no screening'!$A$1:$AK$36</definedName>
    <definedName name="screencervix_20_9_4.pp" localSheetId="5">'Results of MISCAN cyt_cyt'!$A$1:$AK$36</definedName>
    <definedName name="screencervix_20_9_4.pp" localSheetId="3">'results of MISCAN no screening'!$A$1:$AK$36</definedName>
    <definedName name="screencervix_20_9_5.pp" localSheetId="5">'Results of MISCAN cyt_cyt'!$A$1:$AK$36</definedName>
    <definedName name="screencervix_20_9_5.pp" localSheetId="3">'results of MISCAN no screening'!$A$1:$AK$36</definedName>
    <definedName name="screencervix_20_9_6.pp" localSheetId="5">'Results of MISCAN cyt_cyt'!$A$1:$AK$36</definedName>
    <definedName name="screencervix_20_9_6.pp" localSheetId="3">'results of MISCAN no screening'!$A$1:$AK$36</definedName>
    <definedName name="screencervix_20_9_7.pp" localSheetId="5">'Results of MISCAN cyt_cyt'!$A$1:$AK$36</definedName>
    <definedName name="screencervix_20_9_7.pp" localSheetId="3">'results of MISCAN no screening'!$A$1:$AK$36</definedName>
    <definedName name="screencervix_20_9_8.pp" localSheetId="5">'Results of MISCAN cyt_cyt'!$A$1:$AK$36</definedName>
    <definedName name="screencervix_20_9_8.pp" localSheetId="3">'results of MISCAN no screening'!$A$1:$AK$36</definedName>
    <definedName name="screencervix_22_11_2.pp" localSheetId="5">'Results of MISCAN cyt_cyt'!$A$1:$AK$36</definedName>
    <definedName name="screencervix_22_11_2.pp" localSheetId="3">'results of MISCAN no screening'!$A$1:$AK$36</definedName>
    <definedName name="screencervix_22_11_3.pp" localSheetId="5">'Results of MISCAN cyt_cyt'!$A$1:$AK$36</definedName>
    <definedName name="screencervix_22_11_3.pp" localSheetId="3">'results of MISCAN no screening'!$A$1:$AK$36</definedName>
    <definedName name="screencervix_22_11_4.pp" localSheetId="5">'Results of MISCAN cyt_cyt'!$A$1:$AK$36</definedName>
    <definedName name="screencervix_22_11_4.pp" localSheetId="3">'results of MISCAN no screening'!$A$1:$AK$36</definedName>
    <definedName name="screencervix_22_11_5.pp" localSheetId="5">'Results of MISCAN cyt_cyt'!$A$1:$AK$36</definedName>
    <definedName name="screencervix_22_11_5.pp" localSheetId="3">'results of MISCAN no screening'!$A$1:$AK$36</definedName>
    <definedName name="screencervix_22_12_2.pp" localSheetId="5">'Results of MISCAN cyt_cyt'!$A$1:$AK$36</definedName>
    <definedName name="screencervix_22_12_2.pp" localSheetId="3">'results of MISCAN no screening'!$A$1:$AK$36</definedName>
    <definedName name="screencervix_22_12_3.pp" localSheetId="5">'Results of MISCAN cyt_cyt'!$A$1:$AK$36</definedName>
    <definedName name="screencervix_22_12_3.pp" localSheetId="3">'results of MISCAN no screening'!$A$1:$AK$36</definedName>
    <definedName name="screencervix_22_12_4.pp" localSheetId="5">'Results of MISCAN cyt_cyt'!$A$1:$AK$36</definedName>
    <definedName name="screencervix_22_12_4.pp" localSheetId="3">'results of MISCAN no screening'!$A$1:$AK$36</definedName>
    <definedName name="screencervix_22_12_5.pp" localSheetId="5">'Results of MISCAN cyt_cyt'!$A$1:$AK$36</definedName>
    <definedName name="screencervix_22_12_5.pp" localSheetId="3">'results of MISCAN no screening'!$A$1:$AK$36</definedName>
    <definedName name="screencervix_22_13_2.pp" localSheetId="5">'Results of MISCAN cyt_cyt'!$A$1:$AK$36</definedName>
    <definedName name="screencervix_22_13_2.pp" localSheetId="3">'results of MISCAN no screening'!$A$1:$AK$36</definedName>
    <definedName name="screencervix_22_13_3.pp" localSheetId="5">'Results of MISCAN cyt_cyt'!$A$1:$AK$36</definedName>
    <definedName name="screencervix_22_13_3.pp" localSheetId="3">'results of MISCAN no screening'!$A$1:$AK$36</definedName>
    <definedName name="screencervix_22_13_4.pp" localSheetId="5">'Results of MISCAN cyt_cyt'!$A$1:$AK$36</definedName>
    <definedName name="screencervix_22_13_4.pp" localSheetId="3">'results of MISCAN no screening'!$A$1:$AK$36</definedName>
    <definedName name="screencervix_22_13_5.pp" localSheetId="5">'Results of MISCAN cyt_cyt'!$A$1:$AK$36</definedName>
    <definedName name="screencervix_22_13_5.pp" localSheetId="3">'results of MISCAN no screening'!$A$1:$AK$36</definedName>
    <definedName name="screencervix_22_14_2.pp" localSheetId="5">'Results of MISCAN cyt_cyt'!$A$1:$AK$36</definedName>
    <definedName name="screencervix_22_14_2.pp" localSheetId="3">'results of MISCAN no screening'!$A$1:$AK$36</definedName>
    <definedName name="screencervix_22_14_2.pp_1" localSheetId="5">'Results of MISCAN cyt_cyt'!$A$1:$AK$36</definedName>
    <definedName name="screencervix_22_14_2.pp_1" localSheetId="3">'results of MISCAN no screening'!$A$1:$AK$36</definedName>
    <definedName name="screencervix_22_14_3.pp" localSheetId="5">'Results of MISCAN cyt_cyt'!$A$1:$AK$36</definedName>
    <definedName name="screencervix_22_14_3.pp" localSheetId="3">'results of MISCAN no screening'!$A$1:$AK$36</definedName>
    <definedName name="screencervix_22_14_4.pp" localSheetId="5">'Results of MISCAN cyt_cyt'!$A$1:$AK$36</definedName>
    <definedName name="screencervix_22_14_4.pp" localSheetId="3">'results of MISCAN no screening'!$A$1:$AK$36</definedName>
    <definedName name="screencervix_22_14_5.pp" localSheetId="5">'Results of MISCAN cyt_cyt'!$A$1:$AK$36</definedName>
    <definedName name="screencervix_22_14_5.pp" localSheetId="3">'results of MISCAN no screening'!$A$1:$AK$36</definedName>
    <definedName name="screencervix_22_15_2.pp" localSheetId="5">'Results of MISCAN cyt_cyt'!$A$1:$AK$36</definedName>
    <definedName name="screencervix_22_15_2.pp" localSheetId="3">'results of MISCAN no screening'!$A$1:$AK$36</definedName>
    <definedName name="screencervix_22_15_3.pp" localSheetId="5">'Results of MISCAN cyt_cyt'!$A$1:$AK$36</definedName>
    <definedName name="screencervix_22_15_3.pp" localSheetId="3">'results of MISCAN no screening'!$A$1:$AK$36</definedName>
    <definedName name="screencervix_22_15_4.pp" localSheetId="5">'Results of MISCAN cyt_cyt'!$A$1:$AK$36</definedName>
    <definedName name="screencervix_22_15_4.pp" localSheetId="3">'results of MISCAN no screening'!$A$1:$AK$36</definedName>
    <definedName name="screencervix_22_15_5.pp" localSheetId="5">'Results of MISCAN cyt_cyt'!$A$1:$AK$36</definedName>
    <definedName name="screencervix_22_15_5.pp" localSheetId="3">'results of MISCAN no screening'!$A$1:$AK$36</definedName>
    <definedName name="screencervix_22_20_2.pp" localSheetId="5">'Results of MISCAN cyt_cyt'!$A$1:$AK$36</definedName>
    <definedName name="screencervix_22_20_2.pp" localSheetId="3">'results of MISCAN no screening'!$A$1:$AK$36</definedName>
    <definedName name="screencervix_22_20_3.pp" localSheetId="5">'Results of MISCAN cyt_cyt'!$A$1:$AK$36</definedName>
    <definedName name="screencervix_22_20_3.pp" localSheetId="3">'results of MISCAN no screening'!$A$1:$AK$36</definedName>
    <definedName name="screencervix_22_20_4.pp" localSheetId="5">'Results of MISCAN cyt_cyt'!$A$1:$AK$36</definedName>
    <definedName name="screencervix_22_20_4.pp" localSheetId="3">'results of MISCAN no screening'!$A$1:$AK$36</definedName>
    <definedName name="screencervix_22_20_5.pp" localSheetId="5">'Results of MISCAN cyt_cyt'!$A$1:$AK$36</definedName>
    <definedName name="screencervix_22_20_5.pp" localSheetId="3">'results of MISCAN no screening'!$A$1:$AK$36</definedName>
    <definedName name="screencervix_25_10_2.pp" localSheetId="5">'Results of MISCAN cyt_cyt'!$A$1:$AK$36</definedName>
    <definedName name="screencervix_25_10_2.pp" localSheetId="3">'results of MISCAN no screening'!$A$1:$AK$36</definedName>
    <definedName name="screencervix_25_10_3.pp" localSheetId="5">'Results of MISCAN cyt_cyt'!$A$1:$AK$36</definedName>
    <definedName name="screencervix_25_10_3.pp" localSheetId="3">'results of MISCAN no screening'!$A$1:$AK$36</definedName>
    <definedName name="screencervix_25_10_4.pp" localSheetId="5">'Results of MISCAN cyt_cyt'!$A$1:$AK$36</definedName>
    <definedName name="screencervix_25_10_4.pp" localSheetId="3">'results of MISCAN no screening'!$A$1:$AK$36</definedName>
    <definedName name="screencervix_25_10_5.pp" localSheetId="5">'Results of MISCAN cyt_cyt'!$A$1:$AK$36</definedName>
    <definedName name="screencervix_25_10_5.pp" localSheetId="3">'results of MISCAN no screening'!$A$1:$AK$36</definedName>
    <definedName name="screencervix_25_10_6.pp" localSheetId="5">'Results of MISCAN cyt_cyt'!$A$1:$AK$36</definedName>
    <definedName name="screencervix_25_10_6.pp" localSheetId="3">'results of MISCAN no screening'!$A$1:$AK$36</definedName>
    <definedName name="screencervix_25_10_7.pp" localSheetId="5">'Results of MISCAN cyt_cyt'!$A$1:$AK$36</definedName>
    <definedName name="screencervix_25_10_7.pp" localSheetId="3">'results of MISCAN no screening'!$A$1:$AK$36</definedName>
    <definedName name="screencervix_25_10_8.pp" localSheetId="5">'Results of MISCAN cyt_cyt'!$A$1:$AK$36</definedName>
    <definedName name="screencervix_25_10_8.pp" localSheetId="3">'results of MISCAN no screening'!$A$1:$AK$36</definedName>
    <definedName name="screencervix_25_11_2.pp" localSheetId="5">'Results of MISCAN cyt_cyt'!$A$1:$AK$36</definedName>
    <definedName name="screencervix_25_11_2.pp" localSheetId="3">'results of MISCAN no screening'!$A$1:$AK$36</definedName>
    <definedName name="screencervix_25_11_3.pp" localSheetId="5">'Results of MISCAN cyt_cyt'!$A$1:$AK$36</definedName>
    <definedName name="screencervix_25_11_3.pp" localSheetId="3">'results of MISCAN no screening'!$A$1:$AK$36</definedName>
    <definedName name="screencervix_25_11_4.pp" localSheetId="5">'Results of MISCAN cyt_cyt'!$A$1:$AK$36</definedName>
    <definedName name="screencervix_25_11_4.pp" localSheetId="3">'results of MISCAN no screening'!$A$1:$AK$36</definedName>
    <definedName name="screencervix_25_11_5.pp" localSheetId="5">'Results of MISCAN cyt_cyt'!$A$1:$AK$36</definedName>
    <definedName name="screencervix_25_11_5.pp" localSheetId="3">'results of MISCAN no screening'!$A$1:$AK$36</definedName>
    <definedName name="screencervix_25_12_2.pp" localSheetId="5">'Results of MISCAN cyt_cyt'!$A$1:$AK$36</definedName>
    <definedName name="screencervix_25_12_2.pp" localSheetId="3">'results of MISCAN no screening'!$A$1:$AK$36</definedName>
    <definedName name="screencervix_25_12_3.pp" localSheetId="5">'Results of MISCAN cyt_cyt'!$A$1:$AK$36</definedName>
    <definedName name="screencervix_25_12_3.pp" localSheetId="3">'results of MISCAN no screening'!$A$1:$AK$36</definedName>
    <definedName name="screencervix_25_12_4.pp" localSheetId="5">'Results of MISCAN cyt_cyt'!$A$1:$AK$36</definedName>
    <definedName name="screencervix_25_12_4.pp" localSheetId="3">'results of MISCAN no screening'!$A$1:$AK$36</definedName>
    <definedName name="screencervix_25_12_5.pp" localSheetId="5">'Results of MISCAN cyt_cyt'!$A$1:$AK$36</definedName>
    <definedName name="screencervix_25_12_5.pp" localSheetId="3">'results of MISCAN no screening'!$A$1:$AK$36</definedName>
    <definedName name="screencervix_25_13_2.pp" localSheetId="5">'Results of MISCAN cyt_cyt'!$A$1:$AK$36</definedName>
    <definedName name="screencervix_25_13_2.pp" localSheetId="3">'results of MISCAN no screening'!$A$1:$AK$36</definedName>
    <definedName name="screencervix_25_13_3.pp" localSheetId="5">'Results of MISCAN cyt_cyt'!$A$1:$AK$36</definedName>
    <definedName name="screencervix_25_13_3.pp" localSheetId="3">'results of MISCAN no screening'!$A$1:$AK$36</definedName>
    <definedName name="screencervix_25_13_4.pp" localSheetId="5">'Results of MISCAN cyt_cyt'!$A$1:$AK$36</definedName>
    <definedName name="screencervix_25_13_4.pp" localSheetId="3">'results of MISCAN no screening'!$A$1:$AK$36</definedName>
    <definedName name="screencervix_25_13_5.pp" localSheetId="5">'Results of MISCAN cyt_cyt'!$A$1:$AK$36</definedName>
    <definedName name="screencervix_25_13_5.pp" localSheetId="3">'results of MISCAN no screening'!$A$1:$AK$36</definedName>
    <definedName name="screencervix_25_14_2.pp" localSheetId="5">'Results of MISCAN cyt_cyt'!$A$1:$AK$36</definedName>
    <definedName name="screencervix_25_14_2.pp" localSheetId="3">'results of MISCAN no screening'!$A$1:$AK$36</definedName>
    <definedName name="screencervix_25_14_4.pp" localSheetId="5">'Results of MISCAN cyt_cyt'!$A$1:$AK$36</definedName>
    <definedName name="screencervix_25_14_4.pp" localSheetId="3">'results of MISCAN no screening'!$A$1:$AK$36</definedName>
    <definedName name="screencervix_25_14_5.pp" localSheetId="5">'Results of MISCAN cyt_cyt'!$A$1:$AK$36</definedName>
    <definedName name="screencervix_25_14_5.pp" localSheetId="3">'results of MISCAN no screening'!$A$1:$AK$36</definedName>
    <definedName name="screencervix_25_15_2.pp" localSheetId="5">'Results of MISCAN cyt_cyt'!$A$1:$AK$36</definedName>
    <definedName name="screencervix_25_15_2.pp" localSheetId="3">'results of MISCAN no screening'!$A$1:$AK$36</definedName>
    <definedName name="screencervix_25_15_3.pp" localSheetId="5">'Results of MISCAN cyt_cyt'!$A$1:$AK$36</definedName>
    <definedName name="screencervix_25_15_3.pp" localSheetId="3">'results of MISCAN no screening'!$A$1:$AK$36</definedName>
    <definedName name="screencervix_25_15_4.pp" localSheetId="5">'Results of MISCAN cyt_cyt'!$A$1:$AK$36</definedName>
    <definedName name="screencervix_25_15_4.pp" localSheetId="3">'results of MISCAN no screening'!$A$1:$AK$36</definedName>
    <definedName name="screencervix_25_15_5.pp" localSheetId="5">'Results of MISCAN cyt_cyt'!$A$1:$AK$36</definedName>
    <definedName name="screencervix_25_15_5.pp" localSheetId="3">'results of MISCAN no screening'!$A$1:$AK$36</definedName>
    <definedName name="screencervix_25_20_2.pp" localSheetId="5">'Results of MISCAN cyt_cyt'!$A$1:$AK$36</definedName>
    <definedName name="screencervix_25_20_2.pp" localSheetId="3">'results of MISCAN no screening'!$A$1:$AK$36</definedName>
    <definedName name="screencervix_25_20_3.pp" localSheetId="5">'Results of MISCAN cyt_cyt'!$A$1:$AK$36</definedName>
    <definedName name="screencervix_25_20_3.pp" localSheetId="3">'results of MISCAN no screening'!$A$1:$AK$36</definedName>
    <definedName name="screencervix_25_20_4.pp" localSheetId="5">'Results of MISCAN cyt_cyt'!$A$1:$AK$36</definedName>
    <definedName name="screencervix_25_20_4.pp" localSheetId="3">'results of MISCAN no screening'!$A$1:$AK$36</definedName>
    <definedName name="screencervix_25_20_5.pp" localSheetId="5">'Results of MISCAN cyt_cyt'!$A$1:$AK$36</definedName>
    <definedName name="screencervix_25_20_5.pp" localSheetId="3">'results of MISCAN no screening'!$A$1:$AK$36</definedName>
    <definedName name="screencervix_25_8_2.pp" localSheetId="5">'Results of MISCAN cyt_cyt'!$A$1:$AK$36</definedName>
    <definedName name="screencervix_25_8_2.pp" localSheetId="3">'results of MISCAN no screening'!$A$1:$AK$36</definedName>
    <definedName name="screencervix_25_8_3.pp" localSheetId="5">'Results of MISCAN cyt_cyt'!$A$1:$AK$36</definedName>
    <definedName name="screencervix_25_8_3.pp" localSheetId="3">'results of MISCAN no screening'!$A$1:$AK$36</definedName>
    <definedName name="screencervix_25_8_4.pp" localSheetId="5">'Results of MISCAN cyt_cyt'!$A$1:$AK$36</definedName>
    <definedName name="screencervix_25_8_4.pp" localSheetId="3">'results of MISCAN no screening'!$A$1:$AK$36</definedName>
    <definedName name="screencervix_25_8_5.pp" localSheetId="5">'Results of MISCAN cyt_cyt'!$A$1:$AK$36</definedName>
    <definedName name="screencervix_25_8_5.pp" localSheetId="3">'results of MISCAN no screening'!$A$1:$AK$36</definedName>
    <definedName name="screencervix_25_8_6.pp" localSheetId="5">'Results of MISCAN cyt_cyt'!$A$1:$AK$36</definedName>
    <definedName name="screencervix_25_8_6.pp" localSheetId="3">'results of MISCAN no screening'!$A$1:$AK$36</definedName>
    <definedName name="screencervix_25_8_7.pp" localSheetId="5">'Results of MISCAN cyt_cyt'!$A$1:$AK$36</definedName>
    <definedName name="screencervix_25_8_7.pp" localSheetId="3">'results of MISCAN no screening'!$A$1:$AK$36</definedName>
    <definedName name="screencervix_25_8_8.pp" localSheetId="5">'Results of MISCAN cyt_cyt'!$A$1:$AK$36</definedName>
    <definedName name="screencervix_25_8_8.pp" localSheetId="3">'results of MISCAN no screening'!$A$1:$AK$36</definedName>
    <definedName name="screencervix_25_9_2.pp" localSheetId="5">'Results of MISCAN cyt_cyt'!$A$1:$AK$36</definedName>
    <definedName name="screencervix_25_9_2.pp" localSheetId="3">'results of MISCAN no screening'!$A$1:$AK$36</definedName>
    <definedName name="screencervix_25_9_3.pp" localSheetId="5">'Results of MISCAN cyt_cyt'!$A$1:$AK$36</definedName>
    <definedName name="screencervix_25_9_3.pp" localSheetId="3">'results of MISCAN no screening'!$A$1:$AK$36</definedName>
    <definedName name="screencervix_25_9_4.pp" localSheetId="5">'Results of MISCAN cyt_cyt'!$A$1:$AK$36</definedName>
    <definedName name="screencervix_25_9_4.pp" localSheetId="3">'results of MISCAN no screening'!$A$1:$AK$36</definedName>
    <definedName name="screencervix_25_9_5.pp" localSheetId="5">'Results of MISCAN cyt_cyt'!$A$1:$AK$36</definedName>
    <definedName name="screencervix_25_9_5.pp" localSheetId="3">'results of MISCAN no screening'!$A$1:$AK$36</definedName>
    <definedName name="screencervix_25_9_6.pp" localSheetId="5">'Results of MISCAN cyt_cyt'!$A$1:$AK$36</definedName>
    <definedName name="screencervix_25_9_6.pp" localSheetId="3">'results of MISCAN no screening'!$A$1:$AK$36</definedName>
    <definedName name="screencervix_25_9_7.pp" localSheetId="5">'Results of MISCAN cyt_cyt'!$A$1:$AK$36</definedName>
    <definedName name="screencervix_25_9_7.pp" localSheetId="3">'results of MISCAN no screening'!$A$1:$AK$36</definedName>
    <definedName name="screencervix_25_9_8.pp" localSheetId="5">'Results of MISCAN cyt_cyt'!$A$1:$AK$36</definedName>
    <definedName name="screencervix_25_9_8.pp" localSheetId="3">'results of MISCAN no screening'!$A$1:$AK$36</definedName>
    <definedName name="screencervix_27_11_2.pp" localSheetId="5">'Results of MISCAN cyt_cyt'!$A$1:$AK$36</definedName>
    <definedName name="screencervix_27_11_2.pp" localSheetId="3">'results of MISCAN no screening'!$A$1:$AK$36</definedName>
    <definedName name="screencervix_27_11_3.pp" localSheetId="5">'Results of MISCAN cyt_cyt'!$A$1:$AK$36</definedName>
    <definedName name="screencervix_27_11_3.pp" localSheetId="3">'results of MISCAN no screening'!$A$1:$AK$36</definedName>
    <definedName name="screencervix_27_11_4.pp" localSheetId="5">'Results of MISCAN cyt_cyt'!$A$1:$AK$36</definedName>
    <definedName name="screencervix_27_11_4.pp" localSheetId="3">'results of MISCAN no screening'!$A$1:$AK$36</definedName>
    <definedName name="screencervix_27_11_5.pp" localSheetId="5">'Results of MISCAN cyt_cyt'!$A$1:$AK$36</definedName>
    <definedName name="screencervix_27_11_5.pp" localSheetId="3">'results of MISCAN no screening'!$A$1:$AK$36</definedName>
    <definedName name="screencervix_27_12_2.pp" localSheetId="5">'Results of MISCAN cyt_cyt'!$A$1:$AK$36</definedName>
    <definedName name="screencervix_27_12_2.pp" localSheetId="3">'results of MISCAN no screening'!$A$1:$AK$36</definedName>
    <definedName name="screencervix_27_12_3.pp" localSheetId="5">'Results of MISCAN cyt_cyt'!$A$1:$AK$36</definedName>
    <definedName name="screencervix_27_12_3.pp" localSheetId="3">'results of MISCAN no screening'!$A$1:$AK$36</definedName>
    <definedName name="screencervix_27_12_4.pp" localSheetId="5">'Results of MISCAN cyt_cyt'!$A$1:$AK$36</definedName>
    <definedName name="screencervix_27_12_4.pp" localSheetId="3">'results of MISCAN no screening'!$A$1:$AK$36</definedName>
    <definedName name="screencervix_27_12_5.pp" localSheetId="5">'Results of MISCAN cyt_cyt'!$A$1:$AK$36</definedName>
    <definedName name="screencervix_27_12_5.pp" localSheetId="3">'results of MISCAN no screening'!$A$1:$AK$36</definedName>
    <definedName name="screencervix_27_13_2.pp" localSheetId="5">'Results of MISCAN cyt_cyt'!$A$1:$AK$36</definedName>
    <definedName name="screencervix_27_13_2.pp" localSheetId="3">'results of MISCAN no screening'!$A$1:$AK$36</definedName>
    <definedName name="screencervix_27_13_3.pp" localSheetId="5">'Results of MISCAN cyt_cyt'!$A$1:$AK$36</definedName>
    <definedName name="screencervix_27_13_3.pp" localSheetId="3">'results of MISCAN no screening'!$A$1:$AK$36</definedName>
    <definedName name="screencervix_27_13_4.pp" localSheetId="5">'Results of MISCAN cyt_cyt'!$A$1:$AK$36</definedName>
    <definedName name="screencervix_27_13_4.pp" localSheetId="3">'results of MISCAN no screening'!$A$1:$AK$36</definedName>
    <definedName name="screencervix_27_13_5.pp" localSheetId="5">'Results of MISCAN cyt_cyt'!$A$1:$AK$36</definedName>
    <definedName name="screencervix_27_13_5.pp" localSheetId="3">'results of MISCAN no screening'!$A$1:$AK$36</definedName>
    <definedName name="screencervix_27_14_2.pp" localSheetId="5">'Results of MISCAN cyt_cyt'!$A$1:$AK$36</definedName>
    <definedName name="screencervix_27_14_2.pp" localSheetId="3">'results of MISCAN no screening'!$A$1:$AK$36</definedName>
    <definedName name="screencervix_27_14_3.pp" localSheetId="5">'Results of MISCAN cyt_cyt'!$A$1:$AK$36</definedName>
    <definedName name="screencervix_27_14_3.pp" localSheetId="3">'results of MISCAN no screening'!$A$1:$AK$36</definedName>
    <definedName name="screencervix_27_14_3.pp_1" localSheetId="5">'Results of MISCAN cyt_cyt'!$A$1:$AK$36</definedName>
    <definedName name="screencervix_27_14_3.pp_1" localSheetId="3">'results of MISCAN no screening'!$A$1:$AK$36</definedName>
    <definedName name="screencervix_27_14_4.pp" localSheetId="5">'Results of MISCAN cyt_cyt'!$A$1:$AK$36</definedName>
    <definedName name="screencervix_27_14_4.pp" localSheetId="3">'results of MISCAN no screening'!$A$1:$AK$36</definedName>
    <definedName name="screencervix_27_14_5.pp" localSheetId="5">'Results of MISCAN cyt_cyt'!$A$1:$AK$36</definedName>
    <definedName name="screencervix_27_14_5.pp" localSheetId="3">'results of MISCAN no screening'!$A$1:$AK$36</definedName>
    <definedName name="screencervix_27_15_2.pp" localSheetId="5">'Results of MISCAN cyt_cyt'!$A$1:$AK$36</definedName>
    <definedName name="screencervix_27_15_2.pp" localSheetId="3">'results of MISCAN no screening'!$A$1:$AK$36</definedName>
    <definedName name="screencervix_27_15_3.pp" localSheetId="5">'Results of MISCAN cyt_cyt'!$A$1:$AK$36</definedName>
    <definedName name="screencervix_27_15_3.pp" localSheetId="3">'results of MISCAN no screening'!$A$1:$AK$36</definedName>
    <definedName name="screencervix_27_15_4.pp" localSheetId="5">'Results of MISCAN cyt_cyt'!$A$1:$AK$36</definedName>
    <definedName name="screencervix_27_15_4.pp" localSheetId="3">'results of MISCAN no screening'!$A$1:$AK$36</definedName>
    <definedName name="screencervix_27_15_5.pp" localSheetId="5">'Results of MISCAN cyt_cyt'!$A$1:$AK$36</definedName>
    <definedName name="screencervix_27_15_5.pp" localSheetId="3">'results of MISCAN no screening'!$A$1:$AK$36</definedName>
    <definedName name="screencervix_27_20_2.pp" localSheetId="5">'Results of MISCAN cyt_cyt'!$A$1:$AK$36</definedName>
    <definedName name="screencervix_27_20_2.pp" localSheetId="3">'results of MISCAN no screening'!$A$1:$AK$36</definedName>
    <definedName name="screencervix_27_20_3.pp" localSheetId="5">'Results of MISCAN cyt_cyt'!$A$1:$AK$36</definedName>
    <definedName name="screencervix_27_20_3.pp" localSheetId="3">'results of MISCAN no screening'!$A$1:$AK$36</definedName>
    <definedName name="screencervix_27_20_4.pp" localSheetId="5">'Results of MISCAN cyt_cyt'!$A$1:$AK$36</definedName>
    <definedName name="screencervix_27_20_4.pp" localSheetId="3">'results of MISCAN no screening'!$A$1:$AK$36</definedName>
    <definedName name="screencervix_27_20_5.pp" localSheetId="5">'Results of MISCAN cyt_cyt'!$A$1:$AK$36</definedName>
    <definedName name="screencervix_27_20_5.pp" localSheetId="3">'results of MISCAN no screening'!$A$1:$AK$36</definedName>
    <definedName name="screencervix_30_10_2.pp" localSheetId="5">'Results of MISCAN cyt_cyt'!$A$1:$AK$36</definedName>
    <definedName name="screencervix_30_10_2.pp" localSheetId="3">'results of MISCAN no screening'!$A$1:$AK$36</definedName>
    <definedName name="screencervix_30_10_3.pp" localSheetId="5">'Results of MISCAN cyt_cyt'!$A$1:$AK$36</definedName>
    <definedName name="screencervix_30_10_3.pp" localSheetId="3">'results of MISCAN no screening'!$A$1:$AK$36</definedName>
    <definedName name="screencervix_30_10_4.pp" localSheetId="5">'Results of MISCAN cyt_cyt'!$A$1:$AK$36</definedName>
    <definedName name="screencervix_30_10_4.pp" localSheetId="3">'results of MISCAN no screening'!$A$1:$AK$36</definedName>
    <definedName name="screencervix_30_10_5.pp" localSheetId="5">'Results of MISCAN cyt_cyt'!$A$1:$AK$36</definedName>
    <definedName name="screencervix_30_10_5.pp" localSheetId="3">'results of MISCAN no screening'!$A$1:$AK$36</definedName>
    <definedName name="screencervix_30_10_6.pp" localSheetId="5">'Results of MISCAN cyt_cyt'!$A$1:$AK$36</definedName>
    <definedName name="screencervix_30_10_6.pp" localSheetId="3">'results of MISCAN no screening'!$A$1:$AK$36</definedName>
    <definedName name="screencervix_30_10_7.pp" localSheetId="5">'Results of MISCAN cyt_cyt'!$A$1:$AK$36</definedName>
    <definedName name="screencervix_30_10_7.pp" localSheetId="3">'results of MISCAN no screening'!$A$1:$AK$36</definedName>
    <definedName name="screencervix_30_10_8.pp" localSheetId="5">'Results of MISCAN cyt_cyt'!$A$1:$AK$36</definedName>
    <definedName name="screencervix_30_10_8.pp" localSheetId="3">'results of MISCAN no screening'!$A$1:$AK$36</definedName>
    <definedName name="screencervix_30_11_2.pp" localSheetId="5">'Results of MISCAN cyt_cyt'!$A$1:$AK$36</definedName>
    <definedName name="screencervix_30_11_2.pp" localSheetId="3">'results of MISCAN no screening'!$A$1:$AK$36</definedName>
    <definedName name="screencervix_30_11_3.pp" localSheetId="5">'Results of MISCAN cyt_cyt'!$A$1:$AK$36</definedName>
    <definedName name="screencervix_30_11_3.pp" localSheetId="3">'results of MISCAN no screening'!$A$1:$AK$36</definedName>
    <definedName name="screencervix_30_11_4.pp" localSheetId="5">'Results of MISCAN cyt_cyt'!$A$1:$AK$36</definedName>
    <definedName name="screencervix_30_11_4.pp" localSheetId="3">'results of MISCAN no screening'!$A$1:$AK$36</definedName>
    <definedName name="screencervix_30_11_5.pp" localSheetId="5">'Results of MISCAN cyt_cyt'!$A$1:$AK$36</definedName>
    <definedName name="screencervix_30_11_5.pp" localSheetId="3">'results of MISCAN no screening'!$A$1:$AK$36</definedName>
    <definedName name="screencervix_30_12_2.pp" localSheetId="5">'Results of MISCAN cyt_cyt'!$A$1:$AK$36</definedName>
    <definedName name="screencervix_30_12_2.pp" localSheetId="3">'results of MISCAN no screening'!$A$1:$AK$36</definedName>
    <definedName name="screencervix_30_12_3.pp" localSheetId="5">'Results of MISCAN cyt_cyt'!$A$1:$AK$36</definedName>
    <definedName name="screencervix_30_12_3.pp" localSheetId="3">'results of MISCAN no screening'!$A$1:$AK$36</definedName>
    <definedName name="screencervix_30_12_4.pp" localSheetId="5">'Results of MISCAN cyt_cyt'!$A$1:$AK$36</definedName>
    <definedName name="screencervix_30_12_4.pp" localSheetId="3">'results of MISCAN no screening'!$A$1:$AK$36</definedName>
    <definedName name="screencervix_30_12_5.pp" localSheetId="5">'Results of MISCAN cyt_cyt'!$A$1:$AK$36</definedName>
    <definedName name="screencervix_30_12_5.pp" localSheetId="3">'results of MISCAN no screening'!$A$1:$AK$36</definedName>
    <definedName name="screencervix_30_13_2.pp" localSheetId="5">'Results of MISCAN cyt_cyt'!$A$1:$AK$36</definedName>
    <definedName name="screencervix_30_13_2.pp" localSheetId="3">'results of MISCAN no screening'!$A$1:$AK$36</definedName>
    <definedName name="screencervix_30_13_3.pp" localSheetId="5">'Results of MISCAN cyt_cyt'!$A$1:$AK$36</definedName>
    <definedName name="screencervix_30_13_3.pp" localSheetId="3">'results of MISCAN no screening'!$A$1:$AK$36</definedName>
    <definedName name="screencervix_30_13_4.pp" localSheetId="5">'Results of MISCAN cyt_cyt'!$A$1:$AK$36</definedName>
    <definedName name="screencervix_30_13_4.pp" localSheetId="3">'results of MISCAN no screening'!$A$1:$AK$36</definedName>
    <definedName name="screencervix_30_13_5.pp" localSheetId="5">'Results of MISCAN cyt_cyt'!$A$1:$AK$36</definedName>
    <definedName name="screencervix_30_13_5.pp" localSheetId="3">'results of MISCAN no screening'!$A$1:$AK$36</definedName>
    <definedName name="screencervix_30_14_2.pp" localSheetId="5">'Results of MISCAN cyt_cyt'!$A$1:$AK$36</definedName>
    <definedName name="screencervix_30_14_2.pp" localSheetId="3">'results of MISCAN no screening'!$A$1:$AK$36</definedName>
    <definedName name="screencervix_30_14_3.pp" localSheetId="5">'Results of MISCAN cyt_cyt'!$A$1:$AK$36</definedName>
    <definedName name="screencervix_30_14_3.pp" localSheetId="3">'results of MISCAN no screening'!$A$1:$AK$36</definedName>
    <definedName name="screencervix_30_14_4.pp" localSheetId="5">'Results of MISCAN cyt_cyt'!$A$1:$AK$36</definedName>
    <definedName name="screencervix_30_14_4.pp" localSheetId="3">'results of MISCAN no screening'!$A$1:$AK$36</definedName>
    <definedName name="screencervix_30_14_5.pp" localSheetId="5">'Results of MISCAN cyt_cyt'!$A$1:$AK$36</definedName>
    <definedName name="screencervix_30_14_5.pp" localSheetId="3">'results of MISCAN no screening'!$A$1:$AK$36</definedName>
    <definedName name="screencervix_30_15_2.pp" localSheetId="5">'Results of MISCAN cyt_cyt'!$A$1:$AK$36</definedName>
    <definedName name="screencervix_30_15_2.pp" localSheetId="3">'results of MISCAN no screening'!$A$1:$AK$36</definedName>
    <definedName name="screencervix_30_15_3.pp" localSheetId="5">'Results of MISCAN cyt_cyt'!$A$1:$AK$36</definedName>
    <definedName name="screencervix_30_15_3.pp" localSheetId="3">'results of MISCAN no screening'!$A$1:$AK$36</definedName>
    <definedName name="screencervix_30_15_4.pp" localSheetId="5">'Results of MISCAN cyt_cyt'!$A$1:$AK$36</definedName>
    <definedName name="screencervix_30_15_4.pp" localSheetId="3">'results of MISCAN no screening'!$A$1:$AK$36</definedName>
    <definedName name="screencervix_30_15_5.pp" localSheetId="5">'Results of MISCAN cyt_cyt'!$A$1:$AK$36</definedName>
    <definedName name="screencervix_30_15_5.pp" localSheetId="3">'results of MISCAN no screening'!$A$1:$AK$36</definedName>
    <definedName name="screencervix_30_2_10.pp" localSheetId="5">'Results of MISCAN cyt_cyt'!$A$1:$AK$36</definedName>
    <definedName name="screencervix_30_2_10.pp" localSheetId="3">'results of MISCAN no screening'!$A$1:$AK$36</definedName>
    <definedName name="screencervix_30_2_11.pp" localSheetId="5">'Results of MISCAN cyt_cyt'!$A$1:$AK$36</definedName>
    <definedName name="screencervix_30_2_11.pp" localSheetId="3">'results of MISCAN no screening'!$A$1:$AK$36</definedName>
    <definedName name="screencervix_30_2_12.pp" localSheetId="5">'Results of MISCAN cyt_cyt'!$A$1:$AK$36</definedName>
    <definedName name="screencervix_30_2_12.pp" localSheetId="3">'results of MISCAN no screening'!$A$1:$AK$36</definedName>
    <definedName name="screencervix_30_2_13.pp" localSheetId="5">'Results of MISCAN cyt_cyt'!$A$1:$AK$36</definedName>
    <definedName name="screencervix_30_2_13.pp" localSheetId="3">'results of MISCAN no screening'!$A$1:$AK$36</definedName>
    <definedName name="screencervix_30_2_14.pp" localSheetId="5">'Results of MISCAN cyt_cyt'!$A$1:$AK$36</definedName>
    <definedName name="screencervix_30_2_14.pp" localSheetId="3">'results of MISCAN no screening'!$A$1:$AK$36</definedName>
    <definedName name="screencervix_30_2_15.pp" localSheetId="5">'Results of MISCAN cyt_cyt'!$A$1:$AK$36</definedName>
    <definedName name="screencervix_30_2_15.pp" localSheetId="3">'results of MISCAN no screening'!$A$1:$AK$36</definedName>
    <definedName name="screencervix_30_2_9.pp" localSheetId="5">'Results of MISCAN cyt_cyt'!$A$1:$AK$36</definedName>
    <definedName name="screencervix_30_2_9.pp" localSheetId="3">'results of MISCAN no screening'!$A$1:$AK$36</definedName>
    <definedName name="screencervix_30_3_10.pp" localSheetId="5">'Results of MISCAN cyt_cyt'!$A$1:$AK$36</definedName>
    <definedName name="screencervix_30_3_10.pp" localSheetId="3">'results of MISCAN no screening'!$A$1:$AK$36</definedName>
    <definedName name="screencervix_30_3_11.pp" localSheetId="5">'Results of MISCAN cyt_cyt'!$A$1:$AK$36</definedName>
    <definedName name="screencervix_30_3_11.pp" localSheetId="3">'results of MISCAN no screening'!$A$1:$AK$36</definedName>
    <definedName name="screencervix_30_3_9.pp" localSheetId="5">'Results of MISCAN cyt_cyt'!$A$1:$AK$36</definedName>
    <definedName name="screencervix_30_3_9.pp" localSheetId="3">'results of MISCAN no screening'!$A$1:$AK$36</definedName>
    <definedName name="screencervix_30_8_2.pp" localSheetId="5">'Results of MISCAN cyt_cyt'!$A$1:$AK$36</definedName>
    <definedName name="screencervix_30_8_2.pp" localSheetId="3">'results of MISCAN no screening'!$A$1:$AK$36</definedName>
    <definedName name="screencervix_30_8_3.pp" localSheetId="5">'Results of MISCAN cyt_cyt'!$A$1:$AK$36</definedName>
    <definedName name="screencervix_30_8_3.pp" localSheetId="3">'results of MISCAN no screening'!$A$1:$AK$36</definedName>
    <definedName name="screencervix_30_8_4.pp" localSheetId="5">'Results of MISCAN cyt_cyt'!$A$1:$AK$36</definedName>
    <definedName name="screencervix_30_8_4.pp" localSheetId="3">'results of MISCAN no screening'!$A$1:$AK$36</definedName>
    <definedName name="screencervix_30_8_5.pp" localSheetId="5">'Results of MISCAN cyt_cyt'!$A$1:$AK$36</definedName>
    <definedName name="screencervix_30_8_5.pp" localSheetId="3">'results of MISCAN no screening'!$A$1:$AK$36</definedName>
    <definedName name="screencervix_30_8_6.pp" localSheetId="5">'Results of MISCAN cyt_cyt'!$A$1:$AK$36</definedName>
    <definedName name="screencervix_30_8_6.pp" localSheetId="3">'results of MISCAN no screening'!$A$1:$AK$36</definedName>
    <definedName name="screencervix_30_8_7.pp" localSheetId="5">'Results of MISCAN cyt_cyt'!$A$1:$AK$36</definedName>
    <definedName name="screencervix_30_8_7.pp" localSheetId="3">'results of MISCAN no screening'!$A$1:$AK$36</definedName>
    <definedName name="screencervix_30_8_8.pp" localSheetId="5">'Results of MISCAN cyt_cyt'!$A$1:$AK$36</definedName>
    <definedName name="screencervix_30_8_8.pp" localSheetId="3">'results of MISCAN no screening'!$A$1:$AK$36</definedName>
    <definedName name="screencervix_30_9_2.pp" localSheetId="5">'Results of MISCAN cyt_cyt'!$A$1:$AK$36</definedName>
    <definedName name="screencervix_30_9_2.pp" localSheetId="3">'results of MISCAN no screening'!$A$1:$AK$36</definedName>
    <definedName name="screencervix_30_9_3.pp" localSheetId="5">'Results of MISCAN cyt_cyt'!$A$1:$AK$36</definedName>
    <definedName name="screencervix_30_9_3.pp" localSheetId="3">'results of MISCAN no screening'!$A$1:$AK$36</definedName>
    <definedName name="screencervix_30_9_4.pp" localSheetId="5">'Results of MISCAN cyt_cyt'!$A$1:$AK$36</definedName>
    <definedName name="screencervix_30_9_4.pp" localSheetId="3">'results of MISCAN no screening'!$A$1:$AK$36</definedName>
    <definedName name="screencervix_30_9_5.pp" localSheetId="5">'Results of MISCAN cyt_cyt'!$A$1:$AK$36</definedName>
    <definedName name="screencervix_30_9_5.pp" localSheetId="3">'results of MISCAN no screening'!$A$1:$AK$36</definedName>
    <definedName name="screencervix_30_9_6.pp" localSheetId="5">'Results of MISCAN cyt_cyt'!$A$1:$AK$36</definedName>
    <definedName name="screencervix_30_9_6.pp" localSheetId="3">'results of MISCAN no screening'!$A$1:$AK$36</definedName>
    <definedName name="screencervix_30_9_7.pp" localSheetId="5">'Results of MISCAN cyt_cyt'!$A$1:$AK$36</definedName>
    <definedName name="screencervix_30_9_7.pp" localSheetId="3">'results of MISCAN no screening'!$A$1:$AK$36</definedName>
    <definedName name="screencervix_30_9_8.pp" localSheetId="5">'Results of MISCAN cyt_cyt'!$A$1:$AK$36</definedName>
    <definedName name="screencervix_30_9_8.pp" localSheetId="3">'results of MISCAN no screening'!$A$1:$AK$36</definedName>
    <definedName name="screencervix_32_11_2.pp" localSheetId="5">'Results of MISCAN cyt_cyt'!$A$1:$AK$36</definedName>
    <definedName name="screencervix_32_11_2.pp" localSheetId="3">'results of MISCAN no screening'!$A$1:$AK$36</definedName>
    <definedName name="screencervix_32_11_3.pp" localSheetId="5">'Results of MISCAN cyt_cyt'!$A$1:$AK$36</definedName>
    <definedName name="screencervix_32_11_3.pp" localSheetId="3">'results of MISCAN no screening'!$A$1:$AK$36</definedName>
    <definedName name="screencervix_32_11_4.pp" localSheetId="5">'Results of MISCAN cyt_cyt'!$A$1:$AK$36</definedName>
    <definedName name="screencervix_32_11_4.pp" localSheetId="3">'results of MISCAN no screening'!$A$1:$AK$36</definedName>
    <definedName name="screencervix_32_11_5.pp" localSheetId="5">'Results of MISCAN cyt_cyt'!$A$1:$AK$36</definedName>
    <definedName name="screencervix_32_11_5.pp" localSheetId="3">'results of MISCAN no screening'!$A$1:$AK$36</definedName>
    <definedName name="screencervix_32_12_2.pp" localSheetId="5">'Results of MISCAN cyt_cyt'!$A$1:$AK$36</definedName>
    <definedName name="screencervix_32_12_2.pp" localSheetId="3">'results of MISCAN no screening'!$A$1:$AK$36</definedName>
    <definedName name="screencervix_32_12_3.pp" localSheetId="5">'Results of MISCAN cyt_cyt'!$A$1:$AK$36</definedName>
    <definedName name="screencervix_32_12_3.pp" localSheetId="3">'results of MISCAN no screening'!$A$1:$AK$36</definedName>
    <definedName name="screencervix_32_12_4.pp" localSheetId="5">'Results of MISCAN cyt_cyt'!$A$1:$AK$36</definedName>
    <definedName name="screencervix_32_12_4.pp" localSheetId="3">'results of MISCAN no screening'!$A$1:$AK$36</definedName>
    <definedName name="screencervix_32_12_5.pp" localSheetId="5">'Results of MISCAN cyt_cyt'!$A$1:$AK$36</definedName>
    <definedName name="screencervix_32_12_5.pp" localSheetId="3">'results of MISCAN no screening'!$A$1:$AK$36</definedName>
    <definedName name="screencervix_32_13_2.pp" localSheetId="5">'Results of MISCAN cyt_cyt'!$A$1:$AK$36</definedName>
    <definedName name="screencervix_32_13_2.pp" localSheetId="3">'results of MISCAN no screening'!$A$1:$AK$36</definedName>
    <definedName name="screencervix_32_13_3.pp" localSheetId="5">'Results of MISCAN cyt_cyt'!$A$1:$AK$36</definedName>
    <definedName name="screencervix_32_13_3.pp" localSheetId="3">'results of MISCAN no screening'!$A$1:$AK$36</definedName>
    <definedName name="screencervix_32_13_4.pp" localSheetId="5">'Results of MISCAN cyt_cyt'!$A$1:$AK$36</definedName>
    <definedName name="screencervix_32_13_4.pp" localSheetId="3">'results of MISCAN no screening'!$A$1:$AK$36</definedName>
    <definedName name="screencervix_32_13_5.pp" localSheetId="5">'Results of MISCAN cyt_cyt'!$A$1:$AK$36</definedName>
    <definedName name="screencervix_32_13_5.pp" localSheetId="3">'results of MISCAN no screening'!$A$1:$AK$36</definedName>
    <definedName name="screencervix_32_14_2.pp" localSheetId="5">'Results of MISCAN cyt_cyt'!$A$1:$AK$36</definedName>
    <definedName name="screencervix_32_14_2.pp" localSheetId="3">'results of MISCAN no screening'!$A$1:$AK$36</definedName>
    <definedName name="screencervix_32_14_3.pp" localSheetId="5">'Results of MISCAN cyt_cyt'!$A$1:$AK$36</definedName>
    <definedName name="screencervix_32_14_3.pp" localSheetId="3">'results of MISCAN no screening'!$A$1:$AK$36</definedName>
    <definedName name="screencervix_32_14_4.pp" localSheetId="5">'Results of MISCAN cyt_cyt'!$A$1:$AK$36</definedName>
    <definedName name="screencervix_32_14_4.pp" localSheetId="3">'results of MISCAN no screening'!$A$1:$AK$36</definedName>
    <definedName name="screencervix_32_14_5.pp" localSheetId="5">'Results of MISCAN cyt_cyt'!$A$1:$AK$36</definedName>
    <definedName name="screencervix_32_14_5.pp" localSheetId="3">'results of MISCAN no screening'!$A$1:$AK$36</definedName>
    <definedName name="screencervix_32_15_2.pp" localSheetId="5">'Results of MISCAN cyt_cyt'!$A$1:$AK$36</definedName>
    <definedName name="screencervix_32_15_2.pp" localSheetId="3">'results of MISCAN no screening'!$A$1:$AK$36</definedName>
    <definedName name="screencervix_32_15_3.pp" localSheetId="5">'Results of MISCAN cyt_cyt'!$A$1:$AK$36</definedName>
    <definedName name="screencervix_32_15_3.pp" localSheetId="3">'results of MISCAN no screening'!$A$1:$AK$36</definedName>
    <definedName name="screencervix_32_15_4.pp" localSheetId="5">'Results of MISCAN cyt_cyt'!$A$1:$AK$36</definedName>
    <definedName name="screencervix_32_15_4.pp" localSheetId="3">'results of MISCAN no screening'!$A$1:$AK$36</definedName>
    <definedName name="screencervix_32_15_5.pp" localSheetId="5">'Results of MISCAN cyt_cyt'!$A$1:$AK$36</definedName>
    <definedName name="screencervix_32_15_5.pp" localSheetId="3">'results of MISCAN no screening'!$A$1:$AK$36</definedName>
    <definedName name="screencervix_32_2_10.pp" localSheetId="5">'Results of MISCAN cyt_cyt'!$A$1:$AK$36</definedName>
    <definedName name="screencervix_32_2_10.pp" localSheetId="3">'results of MISCAN no screening'!$A$1:$AK$36</definedName>
    <definedName name="screencervix_32_2_11.pp" localSheetId="5">'Results of MISCAN cyt_cyt'!$A$1:$AK$36</definedName>
    <definedName name="screencervix_32_2_11.pp" localSheetId="3">'results of MISCAN no screening'!$A$1:$AK$36</definedName>
    <definedName name="screencervix_32_2_12.pp" localSheetId="5">'Results of MISCAN cyt_cyt'!$A$1:$AK$36</definedName>
    <definedName name="screencervix_32_2_12.pp" localSheetId="3">'results of MISCAN no screening'!$A$1:$AK$36</definedName>
    <definedName name="screencervix_32_2_13.pp" localSheetId="5">'Results of MISCAN cyt_cyt'!$A$1:$AK$36</definedName>
    <definedName name="screencervix_32_2_13.pp" localSheetId="3">'results of MISCAN no screening'!$A$1:$AK$36</definedName>
    <definedName name="screencervix_32_2_14.pp" localSheetId="5">'Results of MISCAN cyt_cyt'!$A$1:$AK$36</definedName>
    <definedName name="screencervix_32_2_14.pp" localSheetId="3">'results of MISCAN no screening'!$A$1:$AK$36</definedName>
    <definedName name="screencervix_32_2_15.pp" localSheetId="5">'Results of MISCAN cyt_cyt'!$A$1:$AK$36</definedName>
    <definedName name="screencervix_32_2_15.pp" localSheetId="3">'results of MISCAN no screening'!$A$1:$AK$36</definedName>
    <definedName name="screencervix_32_2_9.pp" localSheetId="5">'Results of MISCAN cyt_cyt'!$A$1:$AK$36</definedName>
    <definedName name="screencervix_32_2_9.pp" localSheetId="3">'results of MISCAN no screening'!$A$1:$AK$36</definedName>
    <definedName name="screencervix_32_2_9.pp_1" localSheetId="5">'Results of MISCAN cyt_cyt'!$A$1:$AK$36</definedName>
    <definedName name="screencervix_32_2_9.pp_1" localSheetId="3">'results of MISCAN no screening'!$A$1:$AK$36</definedName>
    <definedName name="screencervix_32_3_10.pp" localSheetId="5">'Results of MISCAN cyt_cyt'!$A$1:$AK$36</definedName>
    <definedName name="screencervix_32_3_10.pp" localSheetId="3">'results of MISCAN no screening'!$A$1:$AK$36</definedName>
    <definedName name="screencervix_32_3_11.pp" localSheetId="5">'Results of MISCAN cyt_cyt'!$A$1:$AK$36</definedName>
    <definedName name="screencervix_32_3_11.pp" localSheetId="3">'results of MISCAN no screening'!$A$1:$AK$36</definedName>
    <definedName name="screencervix_32_3_11.pp_1" localSheetId="5">'Results of MISCAN cyt_cyt'!$A$1:$AK$36</definedName>
    <definedName name="screencervix_32_3_11.pp_1" localSheetId="3">'results of MISCAN no screening'!$A$1:$AK$36</definedName>
    <definedName name="screencervix_35_2_10.pp" localSheetId="5">'Results of MISCAN cyt_cyt'!$A$1:$AK$36</definedName>
    <definedName name="screencervix_35_2_10.pp" localSheetId="3">'results of MISCAN no screening'!$A$1:$AK$36</definedName>
    <definedName name="screencervix_35_2_11.pp" localSheetId="5">'Results of MISCAN cyt_cyt'!$A$1:$AK$36</definedName>
    <definedName name="screencervix_35_2_11.pp" localSheetId="3">'results of MISCAN no screening'!$A$1:$AK$36</definedName>
    <definedName name="screencervix_35_2_12.pp" localSheetId="5">'Results of MISCAN cyt_cyt'!$A$1:$AK$36</definedName>
    <definedName name="screencervix_35_2_12.pp" localSheetId="3">'results of MISCAN no screening'!$A$1:$AK$36</definedName>
    <definedName name="screencervix_35_2_13.pp" localSheetId="5">'Results of MISCAN cyt_cyt'!$A$1:$AK$36</definedName>
    <definedName name="screencervix_35_2_13.pp" localSheetId="3">'results of MISCAN no screening'!$A$1:$AK$36</definedName>
    <definedName name="screencervix_35_2_13.pp_1" localSheetId="5">'Results of MISCAN cyt_cyt'!$A$1:$AK$36</definedName>
    <definedName name="screencervix_35_2_13.pp_1" localSheetId="3">'results of MISCAN no screening'!$A$1:$AK$36</definedName>
    <definedName name="screencervix_35_2_14.pp" localSheetId="5">'Results of MISCAN cyt_cyt'!$A$1:$AK$36</definedName>
    <definedName name="screencervix_35_2_14.pp" localSheetId="3">'results of MISCAN no screening'!$A$1:$AK$36</definedName>
    <definedName name="screencervix_35_2_15.pp" localSheetId="5">'Results of MISCAN cyt_cyt'!$A$1:$AK$36</definedName>
    <definedName name="screencervix_35_2_15.pp" localSheetId="3">'results of MISCAN no screening'!$A$1:$AK$36</definedName>
    <definedName name="screencervix_35_2_9.pp" localSheetId="5">'Results of MISCAN cyt_cyt'!$A$1:$AK$36</definedName>
    <definedName name="screencervix_35_2_9.pp" localSheetId="3">'results of MISCAN no screening'!$A$1:$AK$36</definedName>
    <definedName name="screencervix_35_3_10.pp" localSheetId="5">'Results of MISCAN cyt_cyt'!$A$1:$AK$36</definedName>
    <definedName name="screencervix_35_3_10.pp" localSheetId="3">'results of MISCAN no screening'!$A$1:$AK$36</definedName>
    <definedName name="screencervix_35_3_10.pp_1" localSheetId="5">'Results of MISCAN cyt_cyt'!$A$1:$AK$36</definedName>
    <definedName name="screencervix_35_3_10.pp_1" localSheetId="3">'results of MISCAN no screening'!$A$1:$AK$36</definedName>
    <definedName name="screencervix_35_3_9.pp" localSheetId="5">'Results of MISCAN cyt_cyt'!$A$1:$AK$36</definedName>
    <definedName name="screencervix_35_3_9.pp" localSheetId="3">'results of MISCAN no screening'!$A$1:$AK$36</definedName>
    <definedName name="screencervix_35_8_2.pp" localSheetId="5">'Results of MISCAN cyt_cyt'!$A$1:$AK$36</definedName>
    <definedName name="screencervix_35_8_2.pp" localSheetId="3">'results of MISCAN no screening'!$A$1:$AK$36</definedName>
    <definedName name="screencervix_35_8_3.pp" localSheetId="5">'Results of MISCAN cyt_cyt'!$A$1:$AK$36</definedName>
    <definedName name="screencervix_35_8_3.pp" localSheetId="3">'results of MISCAN no screening'!$A$1:$AK$36</definedName>
    <definedName name="screencervix_35_8_4.pp" localSheetId="5">'Results of MISCAN cyt_cyt'!$A$1:$AK$36</definedName>
    <definedName name="screencervix_35_8_4.pp" localSheetId="3">'results of MISCAN no screening'!$A$1:$AK$36</definedName>
    <definedName name="screencervix_35_8_5.pp" localSheetId="5">'Results of MISCAN cyt_cyt'!$A$1:$AK$36</definedName>
    <definedName name="screencervix_35_8_5.pp" localSheetId="3">'results of MISCAN no screening'!$A$1:$AK$36</definedName>
    <definedName name="screencervix_35_8_6.pp" localSheetId="5">'Results of MISCAN cyt_cyt'!$A$1:$AK$36</definedName>
    <definedName name="screencervix_35_8_6.pp" localSheetId="3">'results of MISCAN no screening'!$A$1:$AK$36</definedName>
    <definedName name="screencervix_35_8_7.pp" localSheetId="5">'Results of MISCAN cyt_cyt'!$A$1:$AK$36</definedName>
    <definedName name="screencervix_35_8_7.pp" localSheetId="3">'results of MISCAN no screening'!$A$1:$AK$36</definedName>
    <definedName name="screencervix_35_8_8.pp" localSheetId="5">'Results of MISCAN cyt_cyt'!$A$1:$AK$36</definedName>
    <definedName name="screencervix_35_8_8.pp" localSheetId="3">'results of MISCAN no screening'!$A$1:$AK$36</definedName>
    <definedName name="screencervix_35_9_2.pp" localSheetId="5">'Results of MISCAN cyt_cyt'!$A$1:$AK$36</definedName>
    <definedName name="screencervix_35_9_2.pp" localSheetId="3">'results of MISCAN no screening'!$A$1:$AK$36</definedName>
    <definedName name="screencervix_35_9_3.pp" localSheetId="5">'Results of MISCAN cyt_cyt'!$A$1:$AK$36</definedName>
    <definedName name="screencervix_35_9_3.pp" localSheetId="3">'results of MISCAN no screening'!$A$1:$AK$36</definedName>
    <definedName name="screencervix_35_9_4.pp" localSheetId="5">'Results of MISCAN cyt_cyt'!$A$1:$AK$36</definedName>
    <definedName name="screencervix_35_9_4.pp" localSheetId="3">'results of MISCAN no screening'!$A$1:$AK$36</definedName>
    <definedName name="screencervix_35_9_5.pp" localSheetId="5">'Results of MISCAN cyt_cyt'!$A$1:$AK$36</definedName>
    <definedName name="screencervix_35_9_5.pp" localSheetId="3">'results of MISCAN no screening'!$A$1:$AK$36</definedName>
    <definedName name="screencervix_35_9_6.pp" localSheetId="5">'Results of MISCAN cyt_cyt'!$A$1:$AK$36</definedName>
    <definedName name="screencervix_35_9_6.pp" localSheetId="3">'results of MISCAN no screening'!$A$1:$AK$36</definedName>
    <definedName name="screencervix_35_9_7.pp" localSheetId="5">'Results of MISCAN cyt_cyt'!$A$1:$AK$36</definedName>
    <definedName name="screencervix_35_9_7.pp" localSheetId="3">'results of MISCAN no screening'!$A$1:$AK$36</definedName>
    <definedName name="screencervix_35_9_8.pp" localSheetId="5">'Results of MISCAN cyt_cyt'!$A$1:$AK$36</definedName>
    <definedName name="screencervix_35_9_8.pp" localSheetId="3">'results of MISCAN no screening'!$A$1:$AK$36</definedName>
    <definedName name="screencervix_37_2_10.pp" localSheetId="5">'Results of MISCAN cyt_cyt'!$A$1:$AK$36</definedName>
    <definedName name="screencervix_37_2_10.pp" localSheetId="3">'results of MISCAN no screening'!$A$1:$AK$36</definedName>
    <definedName name="screencervix_37_2_11.pp" localSheetId="5">'Results of MISCAN cyt_cyt'!$A$1:$AK$36</definedName>
    <definedName name="screencervix_37_2_11.pp" localSheetId="3">'results of MISCAN no screening'!$A$1:$AK$36</definedName>
    <definedName name="screencervix_37_2_12.pp" localSheetId="5">'Results of MISCAN cyt_cyt'!$A$1:$AK$36</definedName>
    <definedName name="screencervix_37_2_12.pp" localSheetId="3">'results of MISCAN no screening'!$A$1:$AK$36</definedName>
    <definedName name="screencervix_37_2_13.pp" localSheetId="5">'Results of MISCAN cyt_cyt'!$A$1:$AK$36</definedName>
    <definedName name="screencervix_37_2_13.pp" localSheetId="3">'results of MISCAN no screening'!$A$1:$AK$36</definedName>
    <definedName name="screencervix_37_2_14.pp" localSheetId="5">'Results of MISCAN cyt_cyt'!$A$1:$AK$36</definedName>
    <definedName name="screencervix_37_2_14.pp" localSheetId="3">'results of MISCAN no screening'!$A$1:$AK$36</definedName>
    <definedName name="screencervix_37_2_15.pp" localSheetId="5">'Results of MISCAN cyt_cyt'!$A$1:$AK$36</definedName>
    <definedName name="screencervix_37_2_15.pp" localSheetId="3">'results of MISCAN no screening'!$A$1:$AK$36</definedName>
    <definedName name="screencervix_37_2_9.pp" localSheetId="5">'Results of MISCAN cyt_cyt'!$A$1:$AK$36</definedName>
    <definedName name="screencervix_37_2_9.pp" localSheetId="3">'results of MISCAN no screening'!$A$1:$AK$36</definedName>
    <definedName name="screencervix_37_3_10.pp" localSheetId="5">'Results of MISCAN cyt_cyt'!$A$1:$AK$36</definedName>
    <definedName name="screencervix_37_3_10.pp" localSheetId="3">'results of MISCAN no screening'!$A$1:$AK$36</definedName>
    <definedName name="screencervix_37_3_11.pp" localSheetId="5">'Results of MISCAN cyt_cyt'!$A$1:$AK$36</definedName>
    <definedName name="screencervix_37_3_11.pp" localSheetId="3">'results of MISCAN no screening'!$A$1:$AK$36</definedName>
    <definedName name="screencervix_37_3_9.pp" localSheetId="5">'Results of MISCAN cyt_cyt'!$A$1:$AK$36</definedName>
    <definedName name="screencervix_37_3_9.pp" localSheetId="3">'results of MISCAN no screening'!$A$1:$AK$36</definedName>
    <definedName name="screencervix_40_2_10.pp" localSheetId="5">'Results of MISCAN cyt_cyt'!$A$1:$AK$36</definedName>
    <definedName name="screencervix_40_2_10.pp" localSheetId="3">'results of MISCAN no screening'!$A$1:$AK$36</definedName>
    <definedName name="screencervix_40_2_11.pp" localSheetId="5">'Results of MISCAN cyt_cyt'!$A$1:$AK$36</definedName>
    <definedName name="screencervix_40_2_11.pp" localSheetId="3">'results of MISCAN no screening'!$A$1:$AK$36</definedName>
    <definedName name="screencervix_40_2_12.pp" localSheetId="5">'Results of MISCAN cyt_cyt'!$A$1:$AK$36</definedName>
    <definedName name="screencervix_40_2_12.pp" localSheetId="3">'results of MISCAN no screening'!$A$1:$AK$36</definedName>
    <definedName name="screencervix_40_2_13.pp" localSheetId="5">'Results of MISCAN cyt_cyt'!$A$1:$AK$36</definedName>
    <definedName name="screencervix_40_2_13.pp" localSheetId="3">'results of MISCAN no screening'!$A$1:$AK$36</definedName>
    <definedName name="screencervix_40_2_14.pp" localSheetId="5">'Results of MISCAN cyt_cyt'!$A$1:$AK$36</definedName>
    <definedName name="screencervix_40_2_14.pp" localSheetId="3">'results of MISCAN no screening'!$A$1:$AK$36</definedName>
    <definedName name="screencervix_40_2_15.pp" localSheetId="5">'Results of MISCAN cyt_cyt'!$A$1:$AK$36</definedName>
    <definedName name="screencervix_40_2_15.pp" localSheetId="3">'results of MISCAN no screening'!$A$1:$AK$36</definedName>
    <definedName name="screencervix_40_2_9.pp" localSheetId="5">'Results of MISCAN cyt_cyt'!$A$1:$AK$36</definedName>
    <definedName name="screencervix_40_2_9.pp" localSheetId="3">'results of MISCAN no screening'!$A$1:$AK$36</definedName>
    <definedName name="screencervix_40_3_10.pp" localSheetId="5">'Results of MISCAN cyt_cyt'!$A$1:$AK$36</definedName>
    <definedName name="screencervix_40_3_10.pp" localSheetId="3">'results of MISCAN no screening'!$A$1:$AK$36</definedName>
    <definedName name="screencervix_40_3_11.pp" localSheetId="5">'Results of MISCAN cyt_cyt'!$A$1:$AK$36</definedName>
    <definedName name="screencervix_40_3_11.pp" localSheetId="3">'results of MISCAN no screening'!$A$1:$AK$36</definedName>
    <definedName name="screencervix_40_3_9.pp" localSheetId="5">'Results of MISCAN cyt_cyt'!$A$1:$AK$36</definedName>
    <definedName name="screencervix_40_3_9.pp" localSheetId="3">'results of MISCAN no screening'!$A$1:$AK$36</definedName>
    <definedName name="screencervix_42_2_10.pp" localSheetId="5">'Results of MISCAN cyt_cyt'!$A$1:$AK$36</definedName>
    <definedName name="screencervix_42_2_10.pp" localSheetId="3">'results of MISCAN no screening'!$A$1:$AK$36</definedName>
    <definedName name="screencervix_42_2_11.pp" localSheetId="5">'Results of MISCAN cyt_cyt'!$A$1:$AK$36</definedName>
    <definedName name="screencervix_42_2_11.pp" localSheetId="3">'results of MISCAN no screening'!$A$1:$AK$36</definedName>
    <definedName name="screencervix_42_2_12.pp" localSheetId="5">'Results of MISCAN cyt_cyt'!$A$1:$AK$36</definedName>
    <definedName name="screencervix_42_2_12.pp" localSheetId="3">'results of MISCAN no screening'!$A$1:$AK$36</definedName>
    <definedName name="screencervix_42_2_13.pp" localSheetId="5">'Results of MISCAN cyt_cyt'!$A$1:$AK$36</definedName>
    <definedName name="screencervix_42_2_13.pp" localSheetId="3">'results of MISCAN no screening'!$A$1:$AK$36</definedName>
    <definedName name="screencervix_42_2_14.pp" localSheetId="5">'Results of MISCAN cyt_cyt'!$A$1:$AK$36</definedName>
    <definedName name="screencervix_42_2_14.pp" localSheetId="3">'results of MISCAN no screening'!$A$1:$AK$36</definedName>
    <definedName name="screencervix_42_2_15.pp" localSheetId="5">'Results of MISCAN cyt_cyt'!$A$1:$AK$36</definedName>
    <definedName name="screencervix_42_2_15.pp" localSheetId="3">'results of MISCAN no screening'!$A$1:$AK$36</definedName>
    <definedName name="screencervix_42_2_9.pp" localSheetId="5">'Results of MISCAN cyt_cyt'!$A$1:$AK$36</definedName>
    <definedName name="screencervix_42_2_9.pp" localSheetId="3">'results of MISCAN no screening'!$A$1:$AK$36</definedName>
    <definedName name="screencervix_42_3_10.pp" localSheetId="5">'Results of MISCAN cyt_cyt'!$A$1:$AK$36</definedName>
    <definedName name="screencervix_42_3_10.pp" localSheetId="3">'results of MISCAN no screening'!$A$1:$AK$36</definedName>
    <definedName name="screencervix_42_3_11.pp" localSheetId="5">'Results of MISCAN cyt_cyt'!$A$1:$AK$36</definedName>
    <definedName name="screencervix_42_3_11.pp" localSheetId="3">'results of MISCAN no screening'!$A$1:$AK$36</definedName>
    <definedName name="screencervix_42_3_9.pp" localSheetId="5">'Results of MISCAN cyt_cyt'!$A$1:$AK$36</definedName>
    <definedName name="screencervix_42_3_9.pp" localSheetId="3">'results of MISCAN no screening'!$A$1:$AK$36</definedName>
    <definedName name="screencervix_45_2_10.pp" localSheetId="5">'Results of MISCAN cyt_cyt'!$A$1:$AK$36</definedName>
    <definedName name="screencervix_45_2_10.pp" localSheetId="3">'results of MISCAN no screening'!$A$1:$AK$36</definedName>
    <definedName name="screencervix_45_2_11.pp" localSheetId="5">'Results of MISCAN cyt_cyt'!$A$1:$AK$36</definedName>
    <definedName name="screencervix_45_2_11.pp" localSheetId="3">'results of MISCAN no screening'!$A$1:$AK$36</definedName>
    <definedName name="screencervix_45_2_12.pp" localSheetId="5">'Results of MISCAN cyt_cyt'!$A$1:$AK$36</definedName>
    <definedName name="screencervix_45_2_12.pp" localSheetId="3">'results of MISCAN no screening'!$A$1:$AK$36</definedName>
    <definedName name="screencervix_45_2_13.pp" localSheetId="5">'Results of MISCAN cyt_cyt'!$A$1:$AK$36</definedName>
    <definedName name="screencervix_45_2_13.pp" localSheetId="3">'results of MISCAN no screening'!$A$1:$AK$36</definedName>
    <definedName name="screencervix_45_2_14.pp" localSheetId="5">'Results of MISCAN cyt_cyt'!$A$1:$AK$36</definedName>
    <definedName name="screencervix_45_2_14.pp" localSheetId="3">'results of MISCAN no screening'!$A$1:$AK$36</definedName>
    <definedName name="screencervix_45_2_15.pp" localSheetId="5">'Results of MISCAN cyt_cyt'!$A$1:$AK$36</definedName>
    <definedName name="screencervix_45_2_15.pp" localSheetId="3">'results of MISCAN no screening'!$A$1:$AK$36</definedName>
    <definedName name="screencervix_45_2_9.pp" localSheetId="5">'Results of MISCAN cyt_cyt'!$A$1:$AK$36</definedName>
    <definedName name="screencervix_45_2_9.pp" localSheetId="3">'results of MISCAN no screening'!$A$1:$AK$36</definedName>
    <definedName name="screenvacccervix_17_1_0.pp" localSheetId="5">'Results of MISCAN cyt_cyt'!$A$1:$AK$36</definedName>
    <definedName name="screenvacccervix_17_1_0.pp" localSheetId="3">'results of MISCAN no screening'!$A$1:$AK$36</definedName>
    <definedName name="screenvacccervix_20_9_1.pp" localSheetId="5">'Results of MISCAN cyt_cyt'!$A$1:$AK$36</definedName>
    <definedName name="screenvacccervix_20_9_1.pp" localSheetId="3">'results of MISCAN no screening'!$A$1:$AK$36</definedName>
    <definedName name="vaccneg.pp" localSheetId="5">'Results of MISCAN cyt_cyt'!$A$1:$AK$36</definedName>
    <definedName name="vaccneg.pp" localSheetId="3">'results of MISCAN no screening'!$A$1:$AK$36</definedName>
    <definedName name="vaccneg.pp_1" localSheetId="5">'Results of MISCAN cyt_cyt'!$A$1:$AK$36</definedName>
    <definedName name="vaccneg.pp_1" localSheetId="3">'results of MISCAN no screening'!$A$1:$AK$36</definedName>
  </definedNames>
  <calcPr calcId="125725"/>
</workbook>
</file>

<file path=xl/calcChain.xml><?xml version="1.0" encoding="utf-8"?>
<calcChain xmlns="http://schemas.openxmlformats.org/spreadsheetml/2006/main">
  <c r="D16" i="37864"/>
  <c r="B21"/>
  <c r="D18" s="1"/>
  <c r="C21"/>
  <c r="B15" i="37880"/>
  <c r="B15" i="37873"/>
  <c r="E19" i="37864"/>
  <c r="D19"/>
  <c r="C19"/>
  <c r="B19"/>
  <c r="E18"/>
  <c r="C18"/>
  <c r="B18"/>
  <c r="E17"/>
  <c r="C17"/>
  <c r="B17"/>
  <c r="E16"/>
  <c r="C16"/>
  <c r="B16"/>
  <c r="B5" i="37859"/>
  <c r="B6"/>
  <c r="B7"/>
  <c r="B23" s="1"/>
  <c r="C23"/>
  <c r="B8"/>
  <c r="B9"/>
  <c r="B10" s="1"/>
  <c r="C16"/>
  <c r="C18"/>
  <c r="C20"/>
  <c r="C50"/>
  <c r="D50"/>
  <c r="C51"/>
  <c r="D51"/>
  <c r="C52"/>
  <c r="D52"/>
  <c r="C53"/>
  <c r="D53"/>
  <c r="B44"/>
  <c r="B45"/>
  <c r="B46"/>
  <c r="B47"/>
  <c r="B60"/>
  <c r="B123" s="1"/>
  <c r="C23" i="37873"/>
  <c r="D92" i="37880"/>
  <c r="C92"/>
  <c r="B92"/>
  <c r="D91"/>
  <c r="C91"/>
  <c r="B91"/>
  <c r="D90"/>
  <c r="C90"/>
  <c r="B90"/>
  <c r="D89"/>
  <c r="C89"/>
  <c r="B89"/>
  <c r="D88"/>
  <c r="C88"/>
  <c r="B88"/>
  <c r="D87"/>
  <c r="C87"/>
  <c r="B87"/>
  <c r="D86"/>
  <c r="C86"/>
  <c r="B86"/>
  <c r="D53"/>
  <c r="C53"/>
  <c r="B53"/>
  <c r="D52"/>
  <c r="C52"/>
  <c r="B52"/>
  <c r="D51"/>
  <c r="C51"/>
  <c r="B51"/>
  <c r="D50"/>
  <c r="C50"/>
  <c r="B50"/>
  <c r="D53" i="37873"/>
  <c r="C53"/>
  <c r="B53"/>
  <c r="D52"/>
  <c r="C52"/>
  <c r="B52"/>
  <c r="D51"/>
  <c r="C51"/>
  <c r="B51"/>
  <c r="D50"/>
  <c r="C50"/>
  <c r="B50"/>
  <c r="D92"/>
  <c r="C92"/>
  <c r="B92"/>
  <c r="D91"/>
  <c r="C91"/>
  <c r="B91"/>
  <c r="D90"/>
  <c r="C90"/>
  <c r="B90"/>
  <c r="D89"/>
  <c r="C89"/>
  <c r="B89"/>
  <c r="D88"/>
  <c r="C88"/>
  <c r="B88"/>
  <c r="D87"/>
  <c r="C87"/>
  <c r="B87"/>
  <c r="D86"/>
  <c r="C86"/>
  <c r="B86"/>
  <c r="C87" i="37859"/>
  <c r="D87"/>
  <c r="C88"/>
  <c r="D88"/>
  <c r="C89"/>
  <c r="D89"/>
  <c r="C90"/>
  <c r="D90"/>
  <c r="C91"/>
  <c r="D91"/>
  <c r="C92"/>
  <c r="D92"/>
  <c r="C86"/>
  <c r="D86"/>
  <c r="B87"/>
  <c r="B88"/>
  <c r="B89"/>
  <c r="B90"/>
  <c r="B91"/>
  <c r="B92"/>
  <c r="B86"/>
  <c r="B51"/>
  <c r="B52"/>
  <c r="B53"/>
  <c r="B50"/>
  <c r="B14"/>
  <c r="H109" i="37880"/>
  <c r="E109"/>
  <c r="E130" s="1"/>
  <c r="E139" s="1"/>
  <c r="B109"/>
  <c r="B130" s="1"/>
  <c r="B139" s="1"/>
  <c r="H83"/>
  <c r="E83"/>
  <c r="B83"/>
  <c r="B108" s="1"/>
  <c r="B129" s="1"/>
  <c r="B138" s="1"/>
  <c r="H73"/>
  <c r="E73"/>
  <c r="E82" s="1"/>
  <c r="B73"/>
  <c r="B82" s="1"/>
  <c r="H72"/>
  <c r="H81" s="1"/>
  <c r="E72"/>
  <c r="B72"/>
  <c r="B81" s="1"/>
  <c r="H71"/>
  <c r="H80" s="1"/>
  <c r="E71"/>
  <c r="E80" s="1"/>
  <c r="B71"/>
  <c r="E34" i="37863" s="1"/>
  <c r="H66" i="37880"/>
  <c r="H79" s="1"/>
  <c r="E66"/>
  <c r="B66"/>
  <c r="B79" s="1"/>
  <c r="H65"/>
  <c r="E65"/>
  <c r="E78" s="1"/>
  <c r="B65"/>
  <c r="H47"/>
  <c r="H136" s="1"/>
  <c r="E19" i="37863" s="1"/>
  <c r="E47" i="37880"/>
  <c r="E136" s="1"/>
  <c r="B47"/>
  <c r="B136" s="1"/>
  <c r="E5" i="37863" s="1"/>
  <c r="H46" i="37880"/>
  <c r="E46"/>
  <c r="E135" s="1"/>
  <c r="B46"/>
  <c r="B135" s="1"/>
  <c r="E4" i="37863" s="1"/>
  <c r="H45" i="37880"/>
  <c r="E45"/>
  <c r="E134" s="1"/>
  <c r="B45"/>
  <c r="H44"/>
  <c r="E44"/>
  <c r="B44"/>
  <c r="E32" i="37863" s="1"/>
  <c r="C23" i="37880"/>
  <c r="B25" s="1"/>
  <c r="H11"/>
  <c r="E11"/>
  <c r="B11"/>
  <c r="H9"/>
  <c r="H8"/>
  <c r="E9"/>
  <c r="B9"/>
  <c r="E8"/>
  <c r="E10" s="1"/>
  <c r="E26" s="1"/>
  <c r="B8"/>
  <c r="B10" s="1"/>
  <c r="H6"/>
  <c r="E6"/>
  <c r="B6"/>
  <c r="B5"/>
  <c r="B7" s="1"/>
  <c r="B23" s="1"/>
  <c r="H5"/>
  <c r="E5"/>
  <c r="E7" s="1"/>
  <c r="E23" s="1"/>
  <c r="H3"/>
  <c r="H132"/>
  <c r="E3"/>
  <c r="B3"/>
  <c r="B132" s="1"/>
  <c r="A1"/>
  <c r="H130"/>
  <c r="H139" s="1"/>
  <c r="E22" i="37863" s="1"/>
  <c r="H108" i="37880"/>
  <c r="H129" s="1"/>
  <c r="H138" s="1"/>
  <c r="E21" i="37863" s="1"/>
  <c r="E108" i="37880"/>
  <c r="E129" s="1"/>
  <c r="E138" s="1"/>
  <c r="H77"/>
  <c r="E77"/>
  <c r="B77"/>
  <c r="H82"/>
  <c r="E81"/>
  <c r="B80"/>
  <c r="E79"/>
  <c r="H78"/>
  <c r="B78"/>
  <c r="H135"/>
  <c r="E18" i="37863" s="1"/>
  <c r="H134" i="37880"/>
  <c r="E17" i="37863" s="1"/>
  <c r="B134" i="37880"/>
  <c r="E3" i="37863" s="1"/>
  <c r="H133" i="37880"/>
  <c r="E16" i="37863" s="1"/>
  <c r="E133" i="37880"/>
  <c r="H38"/>
  <c r="E38"/>
  <c r="B38"/>
  <c r="H33"/>
  <c r="H43" s="1"/>
  <c r="E33"/>
  <c r="E43" s="1"/>
  <c r="B33"/>
  <c r="B43" s="1"/>
  <c r="C20"/>
  <c r="C18"/>
  <c r="C16"/>
  <c r="B16"/>
  <c r="C15"/>
  <c r="B14"/>
  <c r="H7"/>
  <c r="H23" s="1"/>
  <c r="E132"/>
  <c r="H109" i="37873"/>
  <c r="H130" s="1"/>
  <c r="H139" s="1"/>
  <c r="E109"/>
  <c r="B109"/>
  <c r="B130" s="1"/>
  <c r="B139" s="1"/>
  <c r="H83"/>
  <c r="E83"/>
  <c r="E108" s="1"/>
  <c r="E129" s="1"/>
  <c r="E138" s="1"/>
  <c r="B83"/>
  <c r="B108" s="1"/>
  <c r="B129" s="1"/>
  <c r="B138" s="1"/>
  <c r="H73"/>
  <c r="H82" s="1"/>
  <c r="E73"/>
  <c r="E82" s="1"/>
  <c r="B73"/>
  <c r="H72"/>
  <c r="H81" s="1"/>
  <c r="E72"/>
  <c r="E81"/>
  <c r="B72"/>
  <c r="H71"/>
  <c r="H80" s="1"/>
  <c r="H102" s="1"/>
  <c r="H104" s="1"/>
  <c r="H124" s="1"/>
  <c r="E71"/>
  <c r="B71"/>
  <c r="D34" i="37863" s="1"/>
  <c r="H66" i="37873"/>
  <c r="E66"/>
  <c r="E79" s="1"/>
  <c r="B66"/>
  <c r="H65"/>
  <c r="E65"/>
  <c r="E78" s="1"/>
  <c r="B65"/>
  <c r="H47"/>
  <c r="H136" s="1"/>
  <c r="D19" i="37863" s="1"/>
  <c r="E47" i="37873"/>
  <c r="E136" s="1"/>
  <c r="B47"/>
  <c r="B136" s="1"/>
  <c r="D5" i="37863" s="1"/>
  <c r="H46" i="37873"/>
  <c r="H135" s="1"/>
  <c r="D18" i="37863" s="1"/>
  <c r="E46" i="37873"/>
  <c r="B46"/>
  <c r="D33" i="37863" s="1"/>
  <c r="H45" i="37873"/>
  <c r="E45"/>
  <c r="E134" s="1"/>
  <c r="B45"/>
  <c r="B134" s="1"/>
  <c r="D3" i="37863" s="1"/>
  <c r="H44" i="37873"/>
  <c r="H133" s="1"/>
  <c r="D16" i="37863" s="1"/>
  <c r="E44" i="37873"/>
  <c r="B44"/>
  <c r="D32" i="37863" s="1"/>
  <c r="B25" i="37873"/>
  <c r="H11"/>
  <c r="E11"/>
  <c r="B11"/>
  <c r="H9"/>
  <c r="E9"/>
  <c r="B9"/>
  <c r="H8"/>
  <c r="E8"/>
  <c r="B8"/>
  <c r="H6"/>
  <c r="E6"/>
  <c r="B6"/>
  <c r="H5"/>
  <c r="E5"/>
  <c r="B5"/>
  <c r="H3"/>
  <c r="H132" s="1"/>
  <c r="E3"/>
  <c r="B3"/>
  <c r="A1"/>
  <c r="B20" i="37880"/>
  <c r="B19" i="37859"/>
  <c r="B18" i="37880"/>
  <c r="B17"/>
  <c r="H8" i="37859"/>
  <c r="H9"/>
  <c r="E8"/>
  <c r="E9"/>
  <c r="B65" i="37874"/>
  <c r="B78"/>
  <c r="B66"/>
  <c r="B79"/>
  <c r="B71"/>
  <c r="B80"/>
  <c r="B72"/>
  <c r="B81"/>
  <c r="B73"/>
  <c r="B82"/>
  <c r="B77"/>
  <c r="B83"/>
  <c r="B103" s="1"/>
  <c r="B44"/>
  <c r="B133" s="1"/>
  <c r="B45"/>
  <c r="B46"/>
  <c r="B135"/>
  <c r="B47"/>
  <c r="B136"/>
  <c r="B39"/>
  <c r="B122"/>
  <c r="B109"/>
  <c r="B130"/>
  <c r="B139" s="1"/>
  <c r="B8"/>
  <c r="B9"/>
  <c r="B10" s="1"/>
  <c r="H109"/>
  <c r="H130"/>
  <c r="H139" s="1"/>
  <c r="H44"/>
  <c r="H45"/>
  <c r="H134" s="1"/>
  <c r="H46"/>
  <c r="H47"/>
  <c r="H136" s="1"/>
  <c r="H65"/>
  <c r="H66"/>
  <c r="H79" s="1"/>
  <c r="H71"/>
  <c r="H80" s="1"/>
  <c r="H72"/>
  <c r="H81" s="1"/>
  <c r="H73"/>
  <c r="H82" s="1"/>
  <c r="H77"/>
  <c r="H83"/>
  <c r="H103" s="1"/>
  <c r="H39"/>
  <c r="H122"/>
  <c r="H133"/>
  <c r="E109"/>
  <c r="E130" s="1"/>
  <c r="E139" s="1"/>
  <c r="E44"/>
  <c r="E133" s="1"/>
  <c r="E45"/>
  <c r="E134" s="1"/>
  <c r="E46"/>
  <c r="E135" s="1"/>
  <c r="E47"/>
  <c r="E136" s="1"/>
  <c r="E65"/>
  <c r="E78" s="1"/>
  <c r="E66"/>
  <c r="E79" s="1"/>
  <c r="E71"/>
  <c r="E80" s="1"/>
  <c r="E72"/>
  <c r="E81" s="1"/>
  <c r="E73"/>
  <c r="E82" s="1"/>
  <c r="E77"/>
  <c r="E83"/>
  <c r="E103" s="1"/>
  <c r="E39"/>
  <c r="E122" s="1"/>
  <c r="C20" i="37873"/>
  <c r="C18"/>
  <c r="C16"/>
  <c r="B16"/>
  <c r="C15"/>
  <c r="B14"/>
  <c r="B16" i="37859"/>
  <c r="B15"/>
  <c r="H11" i="37874"/>
  <c r="E11"/>
  <c r="B11"/>
  <c r="H9"/>
  <c r="E9"/>
  <c r="H8"/>
  <c r="H10" s="1"/>
  <c r="E8"/>
  <c r="H6"/>
  <c r="E6"/>
  <c r="B6"/>
  <c r="H5"/>
  <c r="E5"/>
  <c r="E7" s="1"/>
  <c r="B5"/>
  <c r="H3"/>
  <c r="H132" s="1"/>
  <c r="E3"/>
  <c r="E37" s="1"/>
  <c r="B3"/>
  <c r="B132" s="1"/>
  <c r="A1"/>
  <c r="E133" i="37873"/>
  <c r="E130"/>
  <c r="E139" s="1"/>
  <c r="H103"/>
  <c r="H79"/>
  <c r="B78"/>
  <c r="B102" s="1"/>
  <c r="H134"/>
  <c r="D17" i="37863" s="1"/>
  <c r="E37" i="37873"/>
  <c r="B37"/>
  <c r="E103"/>
  <c r="B82"/>
  <c r="B81"/>
  <c r="E80"/>
  <c r="B79"/>
  <c r="H77"/>
  <c r="E77"/>
  <c r="B77"/>
  <c r="H33"/>
  <c r="H43" s="1"/>
  <c r="E33"/>
  <c r="E43" s="1"/>
  <c r="B33"/>
  <c r="B43" s="1"/>
  <c r="H38"/>
  <c r="E38"/>
  <c r="B38"/>
  <c r="H33" i="37874"/>
  <c r="H43" s="1"/>
  <c r="E33"/>
  <c r="E43" s="1"/>
  <c r="B33"/>
  <c r="B43" s="1"/>
  <c r="H38"/>
  <c r="E38"/>
  <c r="B38"/>
  <c r="H3" i="37859"/>
  <c r="H132"/>
  <c r="E3"/>
  <c r="E32"/>
  <c r="E42" s="1"/>
  <c r="E55" s="1"/>
  <c r="E63" s="1"/>
  <c r="E70" s="1"/>
  <c r="B3"/>
  <c r="B132"/>
  <c r="H109"/>
  <c r="E109"/>
  <c r="E130" s="1"/>
  <c r="E139" s="1"/>
  <c r="B109"/>
  <c r="B130"/>
  <c r="B139" s="1"/>
  <c r="H83"/>
  <c r="H103"/>
  <c r="E83"/>
  <c r="E103"/>
  <c r="B83"/>
  <c r="B97"/>
  <c r="H73"/>
  <c r="H82"/>
  <c r="H72"/>
  <c r="H81"/>
  <c r="H71"/>
  <c r="H80"/>
  <c r="E73"/>
  <c r="E82"/>
  <c r="E72"/>
  <c r="E81"/>
  <c r="E71"/>
  <c r="E80"/>
  <c r="B73"/>
  <c r="B72"/>
  <c r="B81" s="1"/>
  <c r="B71"/>
  <c r="H66"/>
  <c r="H65"/>
  <c r="E66"/>
  <c r="E79" s="1"/>
  <c r="E65"/>
  <c r="E78" s="1"/>
  <c r="B66"/>
  <c r="B79" s="1"/>
  <c r="B65"/>
  <c r="B78" s="1"/>
  <c r="H47"/>
  <c r="H46"/>
  <c r="H135"/>
  <c r="C18" i="37863" s="1"/>
  <c r="H45" i="37859"/>
  <c r="H134" s="1"/>
  <c r="C17" i="37863" s="1"/>
  <c r="H44" i="37859"/>
  <c r="H133" s="1"/>
  <c r="C16" i="37863" s="1"/>
  <c r="E47" i="37859"/>
  <c r="E136" s="1"/>
  <c r="E46"/>
  <c r="E56" s="1"/>
  <c r="E115" s="1"/>
  <c r="E45"/>
  <c r="E134"/>
  <c r="E44"/>
  <c r="B136"/>
  <c r="C5" i="37863" s="1"/>
  <c r="B135" i="37859"/>
  <c r="C4" i="37863" s="1"/>
  <c r="B134" i="37859"/>
  <c r="C3" i="37863" s="1"/>
  <c r="C32"/>
  <c r="H11" i="37859"/>
  <c r="E11"/>
  <c r="B11"/>
  <c r="E6"/>
  <c r="H6"/>
  <c r="H5"/>
  <c r="E5"/>
  <c r="E7" s="1"/>
  <c r="E23" s="1"/>
  <c r="B80"/>
  <c r="B82"/>
  <c r="B96" s="1"/>
  <c r="B98" s="1"/>
  <c r="B116" s="1"/>
  <c r="B77"/>
  <c r="H130"/>
  <c r="H139" s="1"/>
  <c r="C22" i="37863" s="1"/>
  <c r="H77" i="37859"/>
  <c r="E77"/>
  <c r="E108"/>
  <c r="E129"/>
  <c r="E138" s="1"/>
  <c r="H97"/>
  <c r="E97"/>
  <c r="H33"/>
  <c r="H43"/>
  <c r="E33"/>
  <c r="E43"/>
  <c r="B33"/>
  <c r="B43"/>
  <c r="H38"/>
  <c r="E38"/>
  <c r="B38"/>
  <c r="H37"/>
  <c r="E37"/>
  <c r="A1"/>
  <c r="E34" i="37874"/>
  <c r="E114"/>
  <c r="H34"/>
  <c r="H114"/>
  <c r="H141" s="1"/>
  <c r="B34"/>
  <c r="B114"/>
  <c r="B141" s="1"/>
  <c r="B7"/>
  <c r="B80" i="37873"/>
  <c r="H56" i="37859"/>
  <c r="H115" s="1"/>
  <c r="E33" i="37863"/>
  <c r="H10" i="37873"/>
  <c r="H26" s="1"/>
  <c r="H7" i="37874"/>
  <c r="B17" i="37859"/>
  <c r="B18"/>
  <c r="B17" i="37873"/>
  <c r="B20" i="37859"/>
  <c r="B20" i="37873"/>
  <c r="H25"/>
  <c r="B19"/>
  <c r="B19" i="37880"/>
  <c r="B18" i="37873"/>
  <c r="E141" i="37874"/>
  <c r="C33" i="37863"/>
  <c r="E56" i="37874"/>
  <c r="E115" s="1"/>
  <c r="H24" i="37880"/>
  <c r="H25"/>
  <c r="E24"/>
  <c r="E25"/>
  <c r="B24"/>
  <c r="H32"/>
  <c r="H42" s="1"/>
  <c r="H55" s="1"/>
  <c r="H63" s="1"/>
  <c r="H76" s="1"/>
  <c r="H37"/>
  <c r="H56"/>
  <c r="H115" s="1"/>
  <c r="H60"/>
  <c r="H123" s="1"/>
  <c r="H67"/>
  <c r="H137" s="1"/>
  <c r="E20" i="37863" s="1"/>
  <c r="H97" i="37880"/>
  <c r="H103"/>
  <c r="E32"/>
  <c r="E42" s="1"/>
  <c r="E55" s="1"/>
  <c r="E63" s="1"/>
  <c r="E37"/>
  <c r="E56"/>
  <c r="E115" s="1"/>
  <c r="E60"/>
  <c r="E123" s="1"/>
  <c r="E67"/>
  <c r="E137" s="1"/>
  <c r="E97"/>
  <c r="E103"/>
  <c r="B32"/>
  <c r="B42" s="1"/>
  <c r="B55" s="1"/>
  <c r="B37"/>
  <c r="B56"/>
  <c r="B60"/>
  <c r="B123" s="1"/>
  <c r="B67"/>
  <c r="B137" s="1"/>
  <c r="B97"/>
  <c r="B103"/>
  <c r="H24" i="37873"/>
  <c r="E24"/>
  <c r="E25"/>
  <c r="B24"/>
  <c r="D31" i="37863"/>
  <c r="B32" i="37873"/>
  <c r="B42"/>
  <c r="B55" s="1"/>
  <c r="B132"/>
  <c r="H10" i="37859"/>
  <c r="H25" s="1"/>
  <c r="B7" i="37873"/>
  <c r="B23" s="1"/>
  <c r="H7"/>
  <c r="H23" s="1"/>
  <c r="B97"/>
  <c r="E67"/>
  <c r="E137" s="1"/>
  <c r="B56"/>
  <c r="D40" i="37863" s="1"/>
  <c r="B133" i="37859"/>
  <c r="C2" i="37863" s="1"/>
  <c r="E133" i="37859"/>
  <c r="H108"/>
  <c r="H129" s="1"/>
  <c r="H138" s="1"/>
  <c r="C21" i="37863" s="1"/>
  <c r="H60" i="37859"/>
  <c r="H123" s="1"/>
  <c r="B103" i="37873"/>
  <c r="E132"/>
  <c r="H108"/>
  <c r="H129" s="1"/>
  <c r="H138" s="1"/>
  <c r="D21" i="37863" s="1"/>
  <c r="E60" i="37873"/>
  <c r="E123" s="1"/>
  <c r="H60"/>
  <c r="H123" s="1"/>
  <c r="E108" i="37874"/>
  <c r="E129" s="1"/>
  <c r="E138" s="1"/>
  <c r="B60"/>
  <c r="B123" s="1"/>
  <c r="E10" i="37859"/>
  <c r="E24" s="1"/>
  <c r="E32" i="37873"/>
  <c r="E42"/>
  <c r="E55" s="1"/>
  <c r="E59" s="1"/>
  <c r="H60" i="37874"/>
  <c r="H123"/>
  <c r="E7" i="37873"/>
  <c r="E23"/>
  <c r="E39" s="1"/>
  <c r="E122" s="1"/>
  <c r="H56"/>
  <c r="H115"/>
  <c r="B56" i="37859"/>
  <c r="B67" i="37873"/>
  <c r="D35" i="37863" s="1"/>
  <c r="H67" i="37873"/>
  <c r="H137" s="1"/>
  <c r="D20" i="37863" s="1"/>
  <c r="H67" i="37874"/>
  <c r="H137" s="1"/>
  <c r="E25" i="37863" s="1"/>
  <c r="E10" i="37873"/>
  <c r="E26" s="1"/>
  <c r="E34" s="1"/>
  <c r="E114" s="1"/>
  <c r="B102" i="37874"/>
  <c r="B104" s="1"/>
  <c r="B124" s="1"/>
  <c r="B96"/>
  <c r="B67"/>
  <c r="B137" s="1"/>
  <c r="D11" i="37863" s="1"/>
  <c r="H56" i="37874"/>
  <c r="H115" s="1"/>
  <c r="B37"/>
  <c r="B32"/>
  <c r="B42" s="1"/>
  <c r="B55"/>
  <c r="B59" s="1"/>
  <c r="E132"/>
  <c r="H108"/>
  <c r="H129" s="1"/>
  <c r="H138" s="1"/>
  <c r="B97"/>
  <c r="B56"/>
  <c r="B115"/>
  <c r="B117" s="1"/>
  <c r="B143" s="1"/>
  <c r="H97"/>
  <c r="E10"/>
  <c r="B134"/>
  <c r="E60"/>
  <c r="E123" s="1"/>
  <c r="E96" i="37859"/>
  <c r="E98" s="1"/>
  <c r="E116" s="1"/>
  <c r="E59"/>
  <c r="E67"/>
  <c r="E137"/>
  <c r="H136"/>
  <c r="C19" i="37863"/>
  <c r="H79" i="37859"/>
  <c r="B67"/>
  <c r="E132"/>
  <c r="H32" i="37874"/>
  <c r="H42" s="1"/>
  <c r="H55" s="1"/>
  <c r="E56" i="37873"/>
  <c r="E115" s="1"/>
  <c r="E135"/>
  <c r="B108" i="37859"/>
  <c r="B129" s="1"/>
  <c r="B138" s="1"/>
  <c r="H37" i="37874"/>
  <c r="B135" i="37873"/>
  <c r="D4" i="37863"/>
  <c r="B60" i="37873"/>
  <c r="B123"/>
  <c r="B37" i="37859"/>
  <c r="B32"/>
  <c r="B42" s="1"/>
  <c r="B55" s="1"/>
  <c r="H32"/>
  <c r="H42" s="1"/>
  <c r="H55" s="1"/>
  <c r="B103"/>
  <c r="H78" i="37873"/>
  <c r="H97"/>
  <c r="E67" i="37874"/>
  <c r="E137" s="1"/>
  <c r="H78"/>
  <c r="H96" s="1"/>
  <c r="H98" s="1"/>
  <c r="H116" s="1"/>
  <c r="H135"/>
  <c r="B96" i="37873"/>
  <c r="B98" s="1"/>
  <c r="B116" s="1"/>
  <c r="C30" i="37863"/>
  <c r="E6"/>
  <c r="B98" i="37874"/>
  <c r="B116" s="1"/>
  <c r="B115" i="37880"/>
  <c r="E40" i="37863"/>
  <c r="B115" i="37859"/>
  <c r="C40" i="37863"/>
  <c r="E59" i="37880"/>
  <c r="E63" i="37873"/>
  <c r="E70" s="1"/>
  <c r="E25" i="37859"/>
  <c r="E76"/>
  <c r="E95" s="1"/>
  <c r="E107" s="1"/>
  <c r="H102" i="37874"/>
  <c r="H70" i="37880"/>
  <c r="E76"/>
  <c r="E101" s="1"/>
  <c r="E70"/>
  <c r="E95"/>
  <c r="E107" s="1"/>
  <c r="B102" i="37859"/>
  <c r="E121" l="1"/>
  <c r="E113"/>
  <c r="H63"/>
  <c r="H59"/>
  <c r="C26" i="37863"/>
  <c r="E26"/>
  <c r="D26"/>
  <c r="B59" i="37880"/>
  <c r="B63"/>
  <c r="H95"/>
  <c r="H107" s="1"/>
  <c r="H101"/>
  <c r="C41" i="37863"/>
  <c r="B142" i="37859"/>
  <c r="H63" i="37874"/>
  <c r="H59"/>
  <c r="C15" i="37863"/>
  <c r="E15"/>
  <c r="D15"/>
  <c r="B125" i="37874"/>
  <c r="B140" s="1"/>
  <c r="C36" i="37863"/>
  <c r="C7"/>
  <c r="E34" i="37859"/>
  <c r="E114" s="1"/>
  <c r="E117" s="1"/>
  <c r="E39"/>
  <c r="E122" s="1"/>
  <c r="E96" i="37874"/>
  <c r="E102"/>
  <c r="E104" s="1"/>
  <c r="E124" s="1"/>
  <c r="E102" i="37873"/>
  <c r="E104" s="1"/>
  <c r="E124" s="1"/>
  <c r="E125" s="1"/>
  <c r="E140" s="1"/>
  <c r="E96"/>
  <c r="B26" i="37880"/>
  <c r="E30" i="37863"/>
  <c r="E8"/>
  <c r="E37"/>
  <c r="B104" i="37859"/>
  <c r="B124" s="1"/>
  <c r="E101"/>
  <c r="B115" i="37873"/>
  <c r="B137"/>
  <c r="D6" i="37863" s="1"/>
  <c r="H59" i="37880"/>
  <c r="B63" i="37874"/>
  <c r="E32"/>
  <c r="E42" s="1"/>
  <c r="E55" s="1"/>
  <c r="B104" i="37873"/>
  <c r="B124" s="1"/>
  <c r="E60" i="37859"/>
  <c r="E123" s="1"/>
  <c r="E135"/>
  <c r="H7"/>
  <c r="H23" s="1"/>
  <c r="H67"/>
  <c r="H137" s="1"/>
  <c r="C20" i="37863" s="1"/>
  <c r="C34"/>
  <c r="B133" i="37873"/>
  <c r="D2" i="37863" s="1"/>
  <c r="B10" i="37873"/>
  <c r="H96"/>
  <c r="H98" s="1"/>
  <c r="H116" s="1"/>
  <c r="H142" s="1"/>
  <c r="H10" i="37880"/>
  <c r="H26" s="1"/>
  <c r="H34" s="1"/>
  <c r="H114" s="1"/>
  <c r="H104" i="37874"/>
  <c r="H124" s="1"/>
  <c r="H39" i="37880"/>
  <c r="H122" s="1"/>
  <c r="E31" i="37863"/>
  <c r="E121" i="37880"/>
  <c r="E128"/>
  <c r="E113"/>
  <c r="H121"/>
  <c r="H128"/>
  <c r="H113"/>
  <c r="H142" i="37874"/>
  <c r="H117"/>
  <c r="E142"/>
  <c r="B59" i="37859"/>
  <c r="B63"/>
  <c r="D41" i="37863"/>
  <c r="B142" i="37873"/>
  <c r="C11" i="37863"/>
  <c r="E11"/>
  <c r="D25"/>
  <c r="C25"/>
  <c r="D36"/>
  <c r="D7"/>
  <c r="B26" i="37873"/>
  <c r="D30" i="37863"/>
  <c r="D37"/>
  <c r="D8"/>
  <c r="D22"/>
  <c r="E34" i="37880"/>
  <c r="E114" s="1"/>
  <c r="E39"/>
  <c r="E122" s="1"/>
  <c r="E102"/>
  <c r="E104" s="1"/>
  <c r="E124" s="1"/>
  <c r="E96"/>
  <c r="E98" s="1"/>
  <c r="E116" s="1"/>
  <c r="B102"/>
  <c r="B104" s="1"/>
  <c r="B124" s="1"/>
  <c r="B96"/>
  <c r="B98" s="1"/>
  <c r="B116" s="1"/>
  <c r="E41" i="37863" s="1"/>
  <c r="H102" i="37880"/>
  <c r="H104" s="1"/>
  <c r="H124" s="1"/>
  <c r="H125" s="1"/>
  <c r="H140" s="1"/>
  <c r="E23" i="37863" s="1"/>
  <c r="H96" i="37880"/>
  <c r="H98" s="1"/>
  <c r="H116" s="1"/>
  <c r="H142" s="1"/>
  <c r="E7" i="37863"/>
  <c r="E36"/>
  <c r="E128" i="37859"/>
  <c r="E76" i="37873"/>
  <c r="H125" i="37874"/>
  <c r="H140" s="1"/>
  <c r="E102" i="37859"/>
  <c r="E104" s="1"/>
  <c r="E124" s="1"/>
  <c r="E125" s="1"/>
  <c r="E140" s="1"/>
  <c r="C35" i="37863"/>
  <c r="B137" i="37859"/>
  <c r="C6" i="37863" s="1"/>
  <c r="H39" i="37873"/>
  <c r="H122" s="1"/>
  <c r="H125" s="1"/>
  <c r="H140" s="1"/>
  <c r="D23" i="37863" s="1"/>
  <c r="H34" i="37873"/>
  <c r="H114" s="1"/>
  <c r="B59"/>
  <c r="B63"/>
  <c r="C8" i="37863"/>
  <c r="C37"/>
  <c r="C27"/>
  <c r="E27"/>
  <c r="D27"/>
  <c r="D13"/>
  <c r="C13"/>
  <c r="E13"/>
  <c r="B34" i="37880"/>
  <c r="B114" s="1"/>
  <c r="B39"/>
  <c r="B122" s="1"/>
  <c r="B125" s="1"/>
  <c r="B140" s="1"/>
  <c r="B25" i="37859"/>
  <c r="C31" i="37863" s="1"/>
  <c r="B24" i="37859"/>
  <c r="B142" i="37880"/>
  <c r="B142" i="37874"/>
  <c r="E142" i="37880"/>
  <c r="E117" i="37874"/>
  <c r="E125"/>
  <c r="E140" s="1"/>
  <c r="H24" i="37859"/>
  <c r="E35" i="37863"/>
  <c r="H37" i="37873"/>
  <c r="H32"/>
  <c r="H42" s="1"/>
  <c r="H55" s="1"/>
  <c r="H78" i="37859"/>
  <c r="E97" i="37874"/>
  <c r="E98" s="1"/>
  <c r="E116" s="1"/>
  <c r="E97" i="37873"/>
  <c r="E98" s="1"/>
  <c r="E116" s="1"/>
  <c r="E117" s="1"/>
  <c r="B108" i="37874"/>
  <c r="B129" s="1"/>
  <c r="B138" s="1"/>
  <c r="B133" i="37880"/>
  <c r="E2" i="37863" s="1"/>
  <c r="D17" i="37864"/>
  <c r="E141" i="37880" l="1"/>
  <c r="H141"/>
  <c r="H117"/>
  <c r="B76" i="37874"/>
  <c r="B70"/>
  <c r="C14" i="37863"/>
  <c r="D14"/>
  <c r="E14"/>
  <c r="B70" i="37880"/>
  <c r="B76"/>
  <c r="H76" i="37859"/>
  <c r="H70"/>
  <c r="B34"/>
  <c r="B114" s="1"/>
  <c r="B117" s="1"/>
  <c r="B143" s="1"/>
  <c r="E117" i="37880"/>
  <c r="E63" i="37874"/>
  <c r="E59"/>
  <c r="H76"/>
  <c r="H70"/>
  <c r="E142" i="37873"/>
  <c r="B141" i="37859"/>
  <c r="C39" i="37863" s="1"/>
  <c r="H102" i="37859"/>
  <c r="H104" s="1"/>
  <c r="H124" s="1"/>
  <c r="H96"/>
  <c r="H98" s="1"/>
  <c r="H116" s="1"/>
  <c r="H34"/>
  <c r="H114" s="1"/>
  <c r="H39"/>
  <c r="H122" s="1"/>
  <c r="H125" s="1"/>
  <c r="H140" s="1"/>
  <c r="C23" i="37863" s="1"/>
  <c r="B117" i="37880"/>
  <c r="B143" s="1"/>
  <c r="B141"/>
  <c r="E39" i="37863" s="1"/>
  <c r="D28"/>
  <c r="C28"/>
  <c r="E28"/>
  <c r="E95" i="37873"/>
  <c r="E107" s="1"/>
  <c r="E101"/>
  <c r="B39"/>
  <c r="B122" s="1"/>
  <c r="B125" s="1"/>
  <c r="B140" s="1"/>
  <c r="B34"/>
  <c r="B114" s="1"/>
  <c r="E143" i="37874"/>
  <c r="H143"/>
  <c r="B39" i="37859"/>
  <c r="B122" s="1"/>
  <c r="B125" s="1"/>
  <c r="B140" s="1"/>
  <c r="C9" i="37863" s="1"/>
  <c r="C12"/>
  <c r="E12"/>
  <c r="D12"/>
  <c r="H63" i="37873"/>
  <c r="H59"/>
  <c r="E143" i="37880"/>
  <c r="H143"/>
  <c r="E38" i="37863"/>
  <c r="E9"/>
  <c r="B76" i="37873"/>
  <c r="B70"/>
  <c r="E141"/>
  <c r="H117"/>
  <c r="H141"/>
  <c r="B76" i="37859"/>
  <c r="B70"/>
  <c r="E125" i="37880"/>
  <c r="E140" s="1"/>
  <c r="H101" i="37874" l="1"/>
  <c r="H95"/>
  <c r="H107" s="1"/>
  <c r="E70"/>
  <c r="E76"/>
  <c r="H95" i="37859"/>
  <c r="H107" s="1"/>
  <c r="H101"/>
  <c r="B101" i="37880"/>
  <c r="B95"/>
  <c r="B107" s="1"/>
  <c r="B95" i="37874"/>
  <c r="B107" s="1"/>
  <c r="B101"/>
  <c r="C38" i="37863"/>
  <c r="B95" i="37859"/>
  <c r="B107" s="1"/>
  <c r="B101"/>
  <c r="H143" i="37873"/>
  <c r="E143"/>
  <c r="E44" i="37863"/>
  <c r="E24"/>
  <c r="D29"/>
  <c r="C29"/>
  <c r="E29"/>
  <c r="B141" i="37873"/>
  <c r="D39" i="37863" s="1"/>
  <c r="B117" i="37873"/>
  <c r="B143" s="1"/>
  <c r="E10" i="37863"/>
  <c r="E43"/>
  <c r="E42"/>
  <c r="H141" i="37859"/>
  <c r="H117"/>
  <c r="E141"/>
  <c r="C10" i="37863"/>
  <c r="C42"/>
  <c r="C43"/>
  <c r="B95" i="37873"/>
  <c r="B107" s="1"/>
  <c r="B101"/>
  <c r="H70"/>
  <c r="H76"/>
  <c r="D9" i="37863"/>
  <c r="D38"/>
  <c r="E121" i="37873"/>
  <c r="E128"/>
  <c r="E113"/>
  <c r="E142" i="37859"/>
  <c r="H142"/>
  <c r="B121" i="37874" l="1"/>
  <c r="B128"/>
  <c r="B113"/>
  <c r="H128" i="37859"/>
  <c r="H113"/>
  <c r="H121"/>
  <c r="B121" i="37880"/>
  <c r="B113"/>
  <c r="B128"/>
  <c r="E101" i="37874"/>
  <c r="E95"/>
  <c r="E107" s="1"/>
  <c r="H113"/>
  <c r="H121"/>
  <c r="H128"/>
  <c r="D24" i="37863"/>
  <c r="D44"/>
  <c r="B128" i="37859"/>
  <c r="B113"/>
  <c r="B121"/>
  <c r="B121" i="37873"/>
  <c r="B128"/>
  <c r="B113"/>
  <c r="D42" i="37863"/>
  <c r="D43"/>
  <c r="D10"/>
  <c r="H101" i="37873"/>
  <c r="H95"/>
  <c r="H107" s="1"/>
  <c r="H143" i="37859"/>
  <c r="E143"/>
  <c r="E121" i="37874" l="1"/>
  <c r="E113"/>
  <c r="E128"/>
  <c r="H113" i="37873"/>
  <c r="H128"/>
  <c r="H121"/>
  <c r="C44" i="37863"/>
  <c r="C24"/>
</calcChain>
</file>

<file path=xl/connections.xml><?xml version="1.0" encoding="utf-8"?>
<connections xmlns="http://schemas.openxmlformats.org/spreadsheetml/2006/main">
  <connection id="1" name="POP_CYT_CYT30j_25_4_4" type="6" refreshedVersion="2" background="1" saveData="1">
    <textPr sourceFile="V:\UserData\455825\My Documents\HPV primair\GR analyses\pp-file 4M\POP_CYT_CYT30j_25_4_4.pp" tab="0" comma="1">
      <textFields>
        <textField/>
      </textFields>
    </textPr>
  </connection>
  <connection id="2" name="POP_CYT_CYT30j_25_4_41" type="6" refreshedVersion="2" background="1" saveData="1">
    <textPr sourceFile="V:\UserData\455825\My Documents\HPV primair\GR analyses\pp-file 4M\POP_CYT_CYT30j_25_4_4.pp" tab="0" comma="1">
      <textFields>
        <textField/>
      </textFields>
    </textPr>
  </connection>
</connections>
</file>

<file path=xl/sharedStrings.xml><?xml version="1.0" encoding="utf-8"?>
<sst xmlns="http://schemas.openxmlformats.org/spreadsheetml/2006/main" count="1209" uniqueCount="247">
  <si>
    <t xml:space="preserve">  Normal</t>
  </si>
  <si>
    <t xml:space="preserve"> Cleared</t>
  </si>
  <si>
    <t>Regrssed</t>
  </si>
  <si>
    <t>HPVclear</t>
  </si>
  <si>
    <t>HPV_REGR</t>
  </si>
  <si>
    <t>HPV_PROG</t>
  </si>
  <si>
    <t>NoH_C1_R</t>
  </si>
  <si>
    <t>NoHPV_C1</t>
  </si>
  <si>
    <t>HPV_C1_R</t>
  </si>
  <si>
    <t>HPV_C12R</t>
  </si>
  <si>
    <t>HPV_C13R</t>
  </si>
  <si>
    <t>HPV_C1_P</t>
  </si>
  <si>
    <t>NoH_C2_R</t>
  </si>
  <si>
    <t>NoHPV_C2</t>
  </si>
  <si>
    <t>HPV_C2_R</t>
  </si>
  <si>
    <t>HPV_C23R</t>
  </si>
  <si>
    <t>HPV_C21P</t>
  </si>
  <si>
    <t>NoH_C3_R</t>
  </si>
  <si>
    <t>HPV_C3_R</t>
  </si>
  <si>
    <t>HPV_C3_P</t>
  </si>
  <si>
    <t>PC_Micro</t>
  </si>
  <si>
    <t>PC_Local</t>
  </si>
  <si>
    <t>PC_NonLo</t>
  </si>
  <si>
    <t>PC_Adeno</t>
  </si>
  <si>
    <t>CL_Local</t>
  </si>
  <si>
    <t>CL_NonLo</t>
  </si>
  <si>
    <t>CL_Adeno</t>
  </si>
  <si>
    <t>NormalSD</t>
  </si>
  <si>
    <t xml:space="preserve">  HPV_SD</t>
  </si>
  <si>
    <t>NoH_C1SD</t>
  </si>
  <si>
    <t xml:space="preserve"> CIN1_SD</t>
  </si>
  <si>
    <t>NoH_C2SD</t>
  </si>
  <si>
    <t xml:space="preserve"> CIN2_SD</t>
  </si>
  <si>
    <t>NoH_C3SD</t>
  </si>
  <si>
    <t xml:space="preserve"> CIN3_SD</t>
  </si>
  <si>
    <t>PC_MicSD</t>
  </si>
  <si>
    <t>PC_LocSD</t>
  </si>
  <si>
    <t>PC_NLoSD</t>
  </si>
  <si>
    <t>PC_Ad_SD</t>
  </si>
  <si>
    <t xml:space="preserve"> </t>
  </si>
  <si>
    <t>Totals for cost effectiveness</t>
  </si>
  <si>
    <t>Discounting factor</t>
  </si>
  <si>
    <t xml:space="preserve"> no scr.</t>
  </si>
  <si>
    <t xml:space="preserve">Nr. first inv.    </t>
  </si>
  <si>
    <t xml:space="preserve">Nr. rep inv.      </t>
  </si>
  <si>
    <t xml:space="preserve">Nr. first scr.    </t>
  </si>
  <si>
    <t xml:space="preserve">Nr. rep. scr.     </t>
  </si>
  <si>
    <t xml:space="preserve">Nr. pos. t. </t>
  </si>
  <si>
    <t xml:space="preserve">Nr. neg. t. </t>
  </si>
  <si>
    <t xml:space="preserve">Nr. opp. scr.     </t>
  </si>
  <si>
    <t xml:space="preserve">Nr. surv. tests   </t>
  </si>
  <si>
    <t xml:space="preserve">Nr. pos. surv. t. </t>
  </si>
  <si>
    <t xml:space="preserve">Nr. neg. surv. t. </t>
  </si>
  <si>
    <t>Nr pos dg. after s</t>
  </si>
  <si>
    <t>Nr neg dg. after s</t>
  </si>
  <si>
    <t>Clinical stages</t>
  </si>
  <si>
    <t>Entry in CL_Local</t>
  </si>
  <si>
    <t>Lifey. in CL_Local</t>
  </si>
  <si>
    <t>Entry in CL_NonLo</t>
  </si>
  <si>
    <t>Lifey. in CL_NonLo</t>
  </si>
  <si>
    <t>Entry in CL_Adeno</t>
  </si>
  <si>
    <t>Lifey. in CL_Adeno</t>
  </si>
  <si>
    <t>Screendetected stages</t>
  </si>
  <si>
    <t>Entry in  PC_MicSD</t>
  </si>
  <si>
    <t>Lifey. in PC_MicSD</t>
  </si>
  <si>
    <t>Entry in  PC_LocSD</t>
  </si>
  <si>
    <t>Lifey. in PC_LocSD</t>
  </si>
  <si>
    <t>Entry in  PC_NLoSD</t>
  </si>
  <si>
    <t>Lifey. in PC_NLoSD</t>
  </si>
  <si>
    <t>Entry in  PC_Ad_SD</t>
  </si>
  <si>
    <t>Lifey. in PC_Ad_SD</t>
  </si>
  <si>
    <t>Total  DeathSP</t>
  </si>
  <si>
    <t>Total lifeyears</t>
  </si>
  <si>
    <t>Total lifeyears lost</t>
  </si>
  <si>
    <t>Total population simulated minus deaths before disc. year:</t>
  </si>
  <si>
    <t># life years lost SCR</t>
  </si>
  <si>
    <t>total costs SCR</t>
  </si>
  <si>
    <t># life years lost NOSCR</t>
  </si>
  <si>
    <t>total costs NOSCR</t>
  </si>
  <si>
    <t># CIN0</t>
  </si>
  <si>
    <t># CIN1</t>
  </si>
  <si>
    <t># CIN2</t>
  </si>
  <si>
    <t># CIN3</t>
  </si>
  <si>
    <t># cases SCR</t>
  </si>
  <si>
    <t># deaths SCR</t>
  </si>
  <si>
    <t># cases NOSCR</t>
  </si>
  <si>
    <t># deaths NOSCR</t>
  </si>
  <si>
    <t>Number of invitations and screenings</t>
  </si>
  <si>
    <t>Discount rate</t>
  </si>
  <si>
    <t>scr.</t>
  </si>
  <si>
    <t>no scr.</t>
  </si>
  <si>
    <t>Nr. first inv.</t>
  </si>
  <si>
    <t>Nr. rep inv.</t>
  </si>
  <si>
    <t>Total inv.</t>
  </si>
  <si>
    <t>Nr. first scr.</t>
  </si>
  <si>
    <t>Nr. rep. scr.</t>
  </si>
  <si>
    <t>Total screenings</t>
  </si>
  <si>
    <t>Tot. surv. tests</t>
  </si>
  <si>
    <t>Utilities</t>
  </si>
  <si>
    <t>Duration (years)</t>
  </si>
  <si>
    <t>Invitation</t>
  </si>
  <si>
    <t>COSTS OF SCREENING</t>
  </si>
  <si>
    <t>Number of SD pre-invasive</t>
  </si>
  <si>
    <t>CIN0</t>
  </si>
  <si>
    <t>CIN1</t>
  </si>
  <si>
    <t>CIN2</t>
  </si>
  <si>
    <t>CIN3</t>
  </si>
  <si>
    <t>Costs of  SD pre-invasive</t>
  </si>
  <si>
    <t>COSTS OF DIAGNOSIS AND TREATMENT OF SCREEN DETECTED PREINVASIVE LESIONS</t>
  </si>
  <si>
    <t>Number of clinically diagnosed cancers outside screen program</t>
  </si>
  <si>
    <t>cl FIGO 1A</t>
  </si>
  <si>
    <t>cl FIGO 1B</t>
  </si>
  <si>
    <t>cl FIGO 2+</t>
  </si>
  <si>
    <t>Total</t>
  </si>
  <si>
    <t>Number of SD cancers</t>
  </si>
  <si>
    <t>SD FIGO 1A</t>
  </si>
  <si>
    <t>SD FIGO 1B</t>
  </si>
  <si>
    <t>SD FIGO 2+</t>
  </si>
  <si>
    <t>Number of persons with initial therapy</t>
  </si>
  <si>
    <t>Number of persons with palliative care</t>
  </si>
  <si>
    <t>Costs of initial treatment (first 6 months)</t>
  </si>
  <si>
    <t>COSTS OF TREATMENT</t>
  </si>
  <si>
    <t>Initial treatment</t>
  </si>
  <si>
    <t>Palliative care</t>
  </si>
  <si>
    <t>EFFECTS</t>
  </si>
  <si>
    <t>Deaths from disease</t>
  </si>
  <si>
    <t>Life years lost by dis</t>
  </si>
  <si>
    <t>OVERVIEW</t>
  </si>
  <si>
    <t>COSTS</t>
  </si>
  <si>
    <t>SD pre-invasive</t>
  </si>
  <si>
    <t>Total inv. treatment</t>
  </si>
  <si>
    <t>Death from disease</t>
  </si>
  <si>
    <t>Summary</t>
  </si>
  <si>
    <t># clinical cases</t>
  </si>
  <si>
    <t># deaths</t>
  </si>
  <si>
    <t># life years lost</t>
  </si>
  <si>
    <t>testing costs</t>
  </si>
  <si>
    <t>treatment costs</t>
  </si>
  <si>
    <t>total costs</t>
  </si>
  <si>
    <t># Triage screens</t>
  </si>
  <si>
    <t># False positives ('CIN0')</t>
  </si>
  <si>
    <t># Screen-detected CINII or CINIII lesions</t>
  </si>
  <si>
    <t># Screen-detected cases of invasive cancer</t>
  </si>
  <si>
    <t># Clinically detected cases of invasive cancer</t>
  </si>
  <si>
    <t># Deaths from cervical cancer</t>
  </si>
  <si>
    <t># Life years lost</t>
  </si>
  <si>
    <t># QALYs lost</t>
  </si>
  <si>
    <t>Costs, €, Screening testing (including triage test)</t>
  </si>
  <si>
    <t>Costs, €, Treatment of preinvasive lesions</t>
  </si>
  <si>
    <t>Costs, €, Total</t>
  </si>
  <si>
    <t>ACER, undiscounted</t>
  </si>
  <si>
    <t>ACER discounted with 3%-3%</t>
  </si>
  <si>
    <t># Primary screens</t>
  </si>
  <si>
    <t xml:space="preserve"> Test 1 pos</t>
  </si>
  <si>
    <t xml:space="preserve"> Test 1 neg</t>
  </si>
  <si>
    <t xml:space="preserve"> Test 2 pos</t>
  </si>
  <si>
    <t xml:space="preserve"> Test 2 neg</t>
  </si>
  <si>
    <t xml:space="preserve"> Test 3 pos</t>
  </si>
  <si>
    <t xml:space="preserve"> Test 3 neg</t>
  </si>
  <si>
    <t xml:space="preserve"> Test 4 pos</t>
  </si>
  <si>
    <t xml:space="preserve"> Test 4 neg</t>
  </si>
  <si>
    <t xml:space="preserve"> Test 5 pos</t>
  </si>
  <si>
    <t xml:space="preserve"> Test 5 neg</t>
  </si>
  <si>
    <t>QALYs OF SCREENING</t>
  </si>
  <si>
    <t>QALYs</t>
  </si>
  <si>
    <t>QALYs OF TREATMENT</t>
  </si>
  <si>
    <t>State</t>
  </si>
  <si>
    <t>Hysterec</t>
  </si>
  <si>
    <t xml:space="preserve"> DeathSP</t>
  </si>
  <si>
    <t xml:space="preserve"> DeathOC</t>
  </si>
  <si>
    <t>Combinations of tests (first)</t>
  </si>
  <si>
    <t>Combinations of tests (repeat)</t>
  </si>
  <si>
    <t>Cytology (first)</t>
  </si>
  <si>
    <t>Cytology (repeat)</t>
  </si>
  <si>
    <t>HPV-test (repeat)</t>
  </si>
  <si>
    <t>HPV-test (first)</t>
  </si>
  <si>
    <t>QALYs OF DIAGNOSIS AND TREATMENT OF SCREEN DETECTED PREINVASIVE LESIONS</t>
  </si>
  <si>
    <t>Costs of tests</t>
  </si>
  <si>
    <t>Numbers of tests</t>
  </si>
  <si>
    <t>Invitations</t>
  </si>
  <si>
    <t>Terminal care</t>
  </si>
  <si>
    <t>Screenings (incl. surveillance)</t>
  </si>
  <si>
    <t># QALYs lost SCR</t>
  </si>
  <si>
    <t># QALYs lost NOSCR</t>
  </si>
  <si>
    <t>Costs, € Treatment of (advanced) cancer</t>
  </si>
  <si>
    <t>Year</t>
  </si>
  <si>
    <t>Cytology (repeat after two weeks)</t>
  </si>
  <si>
    <t>Cytology (repeat after at least 6 months)</t>
  </si>
  <si>
    <t xml:space="preserve">  well13</t>
  </si>
  <si>
    <t xml:space="preserve">  well23</t>
  </si>
  <si>
    <t xml:space="preserve">  well33</t>
  </si>
  <si>
    <t>scr,</t>
  </si>
  <si>
    <t xml:space="preserve"> no scr,</t>
  </si>
  <si>
    <t>no scr,</t>
  </si>
  <si>
    <t xml:space="preserve">Nr, first inv,    </t>
  </si>
  <si>
    <t xml:space="preserve">Nr, rep inv,      </t>
  </si>
  <si>
    <t xml:space="preserve">Nr, first scr,    </t>
  </si>
  <si>
    <t xml:space="preserve">Nr, rep, scr,     </t>
  </si>
  <si>
    <t xml:space="preserve">Nr, pos, t, </t>
  </si>
  <si>
    <t xml:space="preserve">Nr, neg, t, </t>
  </si>
  <si>
    <t xml:space="preserve">Nr, opp, scr,     </t>
  </si>
  <si>
    <t xml:space="preserve">Nr, surv, tests   </t>
  </si>
  <si>
    <t xml:space="preserve">Nr, pos, surv, t, </t>
  </si>
  <si>
    <t xml:space="preserve">Nr, neg, surv, t, </t>
  </si>
  <si>
    <t>Nr pos dg, after s</t>
  </si>
  <si>
    <t>Nr neg dg, after s</t>
  </si>
  <si>
    <t>Lifey, in CL_Local</t>
  </si>
  <si>
    <t>Lifey, in CL_NonLo</t>
  </si>
  <si>
    <t>Lifey, in CL_Adeno</t>
  </si>
  <si>
    <t>Lifey, in PC_MicSD</t>
  </si>
  <si>
    <t>Lifey, in PC_LocSD</t>
  </si>
  <si>
    <t>Lifey, in PC_NLoSD</t>
  </si>
  <si>
    <t>Lifey, in PC_Ad_SD</t>
  </si>
  <si>
    <t>Total population simulated minus deaths before disc, year:</t>
  </si>
  <si>
    <t>Costs of screening</t>
  </si>
  <si>
    <t>Normal cytology or LBC (1 = normal cytology, 0 = LBC)</t>
  </si>
  <si>
    <t>Price HPV-test</t>
  </si>
  <si>
    <t>Primary cytology</t>
  </si>
  <si>
    <t>Primary HPV</t>
  </si>
  <si>
    <t>Costs of treatment</t>
  </si>
  <si>
    <t>Euros</t>
  </si>
  <si>
    <t>Cocollection</t>
  </si>
  <si>
    <t>Repeat test</t>
  </si>
  <si>
    <t>Triagetest (0 = repeat test after two weeks, 1 = cocollection)</t>
  </si>
  <si>
    <t>Utilities lost due to triage, per year in triage</t>
  </si>
  <si>
    <t>Guideline</t>
  </si>
  <si>
    <t>Primary cytology with cytology triage</t>
  </si>
  <si>
    <t>Primary HPV (90% sensitivity) with 2 times cytology triage</t>
  </si>
  <si>
    <t>Primary HPV (95% sensitivity) with 2 times cytology triage</t>
  </si>
  <si>
    <t>Discountrate 3%</t>
  </si>
  <si>
    <t>No discounting</t>
  </si>
  <si>
    <t># = number of, SCR = with screening, NOSCR = without screening</t>
  </si>
  <si>
    <t>Specificity cytology (1 = 98,5%, 2 = 97%)</t>
  </si>
  <si>
    <t>HPV prevalence (1 = low, 2 = high)</t>
  </si>
  <si>
    <t>Conventional cytology</t>
  </si>
  <si>
    <t>All costs are in Euros</t>
  </si>
  <si>
    <t>Liquid Based Cytology</t>
  </si>
  <si>
    <t>Savings cocollection</t>
  </si>
  <si>
    <t>The results of the different assumptions are shown in the sheet 'Results'</t>
  </si>
  <si>
    <t>In this sheet you can fill out the specificity of cytology, the HPV prevalence, the costs of screening and treatment and the utilities lost for different stages of the screen process.</t>
  </si>
  <si>
    <t>clinically diagnosed FIGO 1A</t>
  </si>
  <si>
    <t>clinically diagnosed FIGO 1B</t>
  </si>
  <si>
    <t>clinically diagnosed FIGO 2+</t>
  </si>
  <si>
    <t>screendetected FIGO 1A</t>
  </si>
  <si>
    <t>screendetected FIGO 1B</t>
  </si>
  <si>
    <t>screendetected FIGO 2+</t>
  </si>
  <si>
    <t>Costs of screendetected pre-invasive lesions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</si>
</sst>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%"/>
    <numFmt numFmtId="166" formatCode="0.0000"/>
    <numFmt numFmtId="167" formatCode="0.00000"/>
  </numFmts>
  <fonts count="29">
    <font>
      <sz val="10"/>
      <name val="Arial"/>
    </font>
    <font>
      <sz val="10"/>
      <name val="Arial"/>
    </font>
    <font>
      <sz val="10"/>
      <name val="Verdana"/>
      <family val="2"/>
    </font>
    <font>
      <sz val="10"/>
      <name val="Times New Roman"/>
      <family val="1"/>
    </font>
    <font>
      <i/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sz val="11"/>
      <color indexed="8"/>
      <name val="Calibri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4" fillId="35" borderId="0" applyNumberFormat="0" applyBorder="0" applyAlignment="0" applyProtection="0"/>
    <xf numFmtId="0" fontId="15" fillId="36" borderId="16" applyNumberFormat="0" applyAlignment="0" applyProtection="0"/>
    <xf numFmtId="0" fontId="16" fillId="37" borderId="17" applyNumberFormat="0" applyAlignment="0" applyProtection="0"/>
    <xf numFmtId="0" fontId="17" fillId="0" borderId="0" applyNumberFormat="0" applyFill="0" applyBorder="0" applyAlignment="0" applyProtection="0"/>
    <xf numFmtId="0" fontId="18" fillId="38" borderId="0" applyNumberFormat="0" applyBorder="0" applyAlignment="0" applyProtection="0"/>
    <xf numFmtId="0" fontId="19" fillId="0" borderId="18" applyNumberFormat="0" applyFill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1" fillId="0" borderId="0" applyNumberFormat="0" applyFill="0" applyBorder="0" applyAlignment="0" applyProtection="0"/>
    <xf numFmtId="0" fontId="22" fillId="39" borderId="16" applyNumberFormat="0" applyAlignment="0" applyProtection="0"/>
    <xf numFmtId="0" fontId="23" fillId="0" borderId="21" applyNumberFormat="0" applyFill="0" applyAlignment="0" applyProtection="0"/>
    <xf numFmtId="0" fontId="24" fillId="40" borderId="0" applyNumberFormat="0" applyBorder="0" applyAlignment="0" applyProtection="0"/>
    <xf numFmtId="0" fontId="8" fillId="41" borderId="22" applyNumberFormat="0" applyFont="0" applyAlignment="0" applyProtection="0"/>
    <xf numFmtId="0" fontId="8" fillId="41" borderId="22" applyNumberFormat="0" applyFont="0" applyAlignment="0" applyProtection="0"/>
    <xf numFmtId="0" fontId="8" fillId="41" borderId="22" applyNumberFormat="0" applyFont="0" applyAlignment="0" applyProtection="0"/>
    <xf numFmtId="0" fontId="25" fillId="36" borderId="23" applyNumberFormat="0" applyAlignment="0" applyProtection="0"/>
    <xf numFmtId="9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26" fillId="0" borderId="0" applyNumberFormat="0" applyFill="0" applyBorder="0" applyAlignment="0" applyProtection="0"/>
    <xf numFmtId="0" fontId="27" fillId="0" borderId="24" applyNumberFormat="0" applyFill="0" applyAlignment="0" applyProtection="0"/>
    <xf numFmtId="0" fontId="28" fillId="0" borderId="0" applyNumberFormat="0" applyFill="0" applyBorder="0" applyAlignment="0" applyProtection="0"/>
  </cellStyleXfs>
  <cellXfs count="121">
    <xf numFmtId="0" fontId="0" fillId="0" borderId="0" xfId="0"/>
    <xf numFmtId="3" fontId="2" fillId="0" borderId="0" xfId="0" applyNumberFormat="1" applyFont="1" applyAlignment="1">
      <alignment horizontal="left"/>
    </xf>
    <xf numFmtId="3" fontId="2" fillId="0" borderId="0" xfId="0" applyNumberFormat="1" applyFont="1"/>
    <xf numFmtId="0" fontId="3" fillId="0" borderId="0" xfId="0" applyFont="1"/>
    <xf numFmtId="3" fontId="2" fillId="0" borderId="0" xfId="0" applyNumberFormat="1" applyFont="1" applyFill="1"/>
    <xf numFmtId="3" fontId="4" fillId="0" borderId="0" xfId="0" applyNumberFormat="1" applyFont="1"/>
    <xf numFmtId="3" fontId="3" fillId="0" borderId="0" xfId="0" applyNumberFormat="1" applyFont="1"/>
    <xf numFmtId="4" fontId="3" fillId="0" borderId="0" xfId="0" applyNumberFormat="1" applyFont="1"/>
    <xf numFmtId="3" fontId="3" fillId="2" borderId="0" xfId="0" applyNumberFormat="1" applyFont="1" applyFill="1"/>
    <xf numFmtId="3" fontId="3" fillId="3" borderId="0" xfId="0" quotePrefix="1" applyNumberFormat="1" applyFont="1" applyFill="1"/>
    <xf numFmtId="3" fontId="3" fillId="4" borderId="0" xfId="0" applyNumberFormat="1" applyFont="1" applyFill="1"/>
    <xf numFmtId="3" fontId="3" fillId="5" borderId="0" xfId="0" applyNumberFormat="1" applyFont="1" applyFill="1"/>
    <xf numFmtId="164" fontId="3" fillId="5" borderId="0" xfId="0" applyNumberFormat="1" applyFont="1" applyFill="1"/>
    <xf numFmtId="3" fontId="3" fillId="2" borderId="0" xfId="0" quotePrefix="1" applyNumberFormat="1" applyFont="1" applyFill="1"/>
    <xf numFmtId="165" fontId="3" fillId="0" borderId="0" xfId="41" applyNumberFormat="1" applyFont="1"/>
    <xf numFmtId="3" fontId="2" fillId="6" borderId="0" xfId="0" applyNumberFormat="1" applyFont="1" applyFill="1"/>
    <xf numFmtId="3" fontId="3" fillId="0" borderId="0" xfId="0" applyNumberFormat="1" applyFont="1" applyFill="1"/>
    <xf numFmtId="4" fontId="3" fillId="4" borderId="0" xfId="0" applyNumberFormat="1" applyFont="1" applyFill="1"/>
    <xf numFmtId="4" fontId="3" fillId="0" borderId="0" xfId="0" applyNumberFormat="1" applyFont="1" applyFill="1"/>
    <xf numFmtId="164" fontId="3" fillId="0" borderId="0" xfId="0" applyNumberFormat="1" applyFont="1" applyFill="1"/>
    <xf numFmtId="4" fontId="3" fillId="2" borderId="0" xfId="0" applyNumberFormat="1" applyFont="1" applyFill="1"/>
    <xf numFmtId="3" fontId="3" fillId="0" borderId="0" xfId="0" quotePrefix="1" applyNumberFormat="1" applyFont="1" applyFill="1"/>
    <xf numFmtId="4" fontId="2" fillId="0" borderId="0" xfId="0" applyNumberFormat="1" applyFont="1"/>
    <xf numFmtId="4" fontId="2" fillId="0" borderId="0" xfId="0" applyNumberFormat="1" applyFont="1" applyFill="1"/>
    <xf numFmtId="0" fontId="12" fillId="0" borderId="0" xfId="42"/>
    <xf numFmtId="0" fontId="12" fillId="0" borderId="0" xfId="42" applyNumberFormat="1"/>
    <xf numFmtId="3" fontId="12" fillId="0" borderId="0" xfId="42" applyNumberFormat="1"/>
    <xf numFmtId="0" fontId="12" fillId="0" borderId="0" xfId="43"/>
    <xf numFmtId="0" fontId="12" fillId="0" borderId="0" xfId="43" applyNumberFormat="1"/>
    <xf numFmtId="3" fontId="12" fillId="0" borderId="0" xfId="43" applyNumberFormat="1"/>
    <xf numFmtId="0" fontId="12" fillId="0" borderId="0" xfId="44"/>
    <xf numFmtId="0" fontId="12" fillId="0" borderId="0" xfId="44" applyNumberFormat="1"/>
    <xf numFmtId="3" fontId="12" fillId="0" borderId="0" xfId="44" applyNumberFormat="1"/>
    <xf numFmtId="0" fontId="9" fillId="3" borderId="1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1" fontId="5" fillId="8" borderId="3" xfId="0" applyNumberFormat="1" applyFont="1" applyFill="1" applyBorder="1" applyAlignment="1">
      <alignment horizontal="left" vertical="center" wrapText="1"/>
    </xf>
    <xf numFmtId="0" fontId="5" fillId="8" borderId="0" xfId="0" applyFont="1" applyFill="1" applyBorder="1"/>
    <xf numFmtId="1" fontId="5" fillId="8" borderId="0" xfId="0" applyNumberFormat="1" applyFont="1" applyFill="1" applyBorder="1"/>
    <xf numFmtId="0" fontId="5" fillId="8" borderId="0" xfId="0" applyFont="1" applyFill="1" applyBorder="1" applyAlignment="1">
      <alignment wrapText="1"/>
    </xf>
    <xf numFmtId="1" fontId="5" fillId="8" borderId="4" xfId="0" applyNumberFormat="1" applyFont="1" applyFill="1" applyBorder="1" applyAlignment="1">
      <alignment wrapText="1"/>
    </xf>
    <xf numFmtId="0" fontId="5" fillId="8" borderId="3" xfId="0" applyFont="1" applyFill="1" applyBorder="1" applyAlignment="1">
      <alignment horizontal="left" vertical="center"/>
    </xf>
    <xf numFmtId="0" fontId="5" fillId="8" borderId="3" xfId="0" applyFont="1" applyFill="1" applyBorder="1" applyAlignment="1">
      <alignment horizontal="left" vertical="center" wrapText="1"/>
    </xf>
    <xf numFmtId="1" fontId="5" fillId="8" borderId="3" xfId="0" applyNumberFormat="1" applyFont="1" applyFill="1" applyBorder="1" applyAlignment="1">
      <alignment horizontal="left" vertical="center"/>
    </xf>
    <xf numFmtId="0" fontId="5" fillId="8" borderId="3" xfId="0" applyFont="1" applyFill="1" applyBorder="1"/>
    <xf numFmtId="0" fontId="5" fillId="8" borderId="5" xfId="0" applyFont="1" applyFill="1" applyBorder="1" applyAlignment="1">
      <alignment horizontal="left" vertical="center"/>
    </xf>
    <xf numFmtId="0" fontId="6" fillId="3" borderId="6" xfId="0" applyFont="1" applyFill="1" applyBorder="1"/>
    <xf numFmtId="167" fontId="10" fillId="3" borderId="6" xfId="0" applyNumberFormat="1" applyFont="1" applyFill="1" applyBorder="1" applyAlignment="1">
      <alignment horizontal="right" indent="1"/>
    </xf>
    <xf numFmtId="1" fontId="6" fillId="3" borderId="7" xfId="0" applyNumberFormat="1" applyFont="1" applyFill="1" applyBorder="1"/>
    <xf numFmtId="1" fontId="6" fillId="8" borderId="0" xfId="0" applyNumberFormat="1" applyFont="1" applyFill="1" applyBorder="1"/>
    <xf numFmtId="1" fontId="6" fillId="8" borderId="0" xfId="0" applyNumberFormat="1" applyFont="1" applyFill="1"/>
    <xf numFmtId="0" fontId="6" fillId="8" borderId="0" xfId="0" applyFont="1" applyFill="1"/>
    <xf numFmtId="0" fontId="11" fillId="3" borderId="3" xfId="0" applyFont="1" applyFill="1" applyBorder="1" applyAlignment="1">
      <alignment horizontal="left" vertical="center"/>
    </xf>
    <xf numFmtId="0" fontId="6" fillId="3" borderId="0" xfId="0" applyFont="1" applyFill="1" applyBorder="1"/>
    <xf numFmtId="167" fontId="10" fillId="3" borderId="0" xfId="0" applyNumberFormat="1" applyFont="1" applyFill="1" applyBorder="1" applyAlignment="1">
      <alignment horizontal="right" indent="1"/>
    </xf>
    <xf numFmtId="1" fontId="6" fillId="3" borderId="4" xfId="0" applyNumberFormat="1" applyFont="1" applyFill="1" applyBorder="1"/>
    <xf numFmtId="0" fontId="6" fillId="3" borderId="3" xfId="0" applyFont="1" applyFill="1" applyBorder="1" applyAlignment="1">
      <alignment horizontal="left" vertical="center"/>
    </xf>
    <xf numFmtId="167" fontId="6" fillId="3" borderId="0" xfId="0" applyNumberFormat="1" applyFont="1" applyFill="1" applyBorder="1"/>
    <xf numFmtId="0" fontId="10" fillId="8" borderId="0" xfId="0" applyFont="1" applyFill="1" applyBorder="1" applyAlignment="1">
      <alignment horizontal="right" indent="1"/>
    </xf>
    <xf numFmtId="0" fontId="6" fillId="3" borderId="5" xfId="0" applyFont="1" applyFill="1" applyBorder="1" applyAlignment="1">
      <alignment horizontal="left" vertical="center"/>
    </xf>
    <xf numFmtId="0" fontId="6" fillId="3" borderId="8" xfId="0" applyFont="1" applyFill="1" applyBorder="1"/>
    <xf numFmtId="167" fontId="10" fillId="3" borderId="8" xfId="0" applyNumberFormat="1" applyFont="1" applyFill="1" applyBorder="1" applyAlignment="1">
      <alignment horizontal="right" indent="1"/>
    </xf>
    <xf numFmtId="167" fontId="6" fillId="3" borderId="8" xfId="0" applyNumberFormat="1" applyFont="1" applyFill="1" applyBorder="1"/>
    <xf numFmtId="1" fontId="6" fillId="3" borderId="9" xfId="0" applyNumberFormat="1" applyFont="1" applyFill="1" applyBorder="1"/>
    <xf numFmtId="1" fontId="6" fillId="8" borderId="3" xfId="0" applyNumberFormat="1" applyFont="1" applyFill="1" applyBorder="1" applyAlignment="1">
      <alignment horizontal="left" vertical="center"/>
    </xf>
    <xf numFmtId="1" fontId="6" fillId="8" borderId="4" xfId="0" applyNumberFormat="1" applyFont="1" applyFill="1" applyBorder="1"/>
    <xf numFmtId="0" fontId="6" fillId="4" borderId="0" xfId="0" applyFont="1" applyFill="1" applyBorder="1"/>
    <xf numFmtId="0" fontId="6" fillId="8" borderId="3" xfId="0" applyFont="1" applyFill="1" applyBorder="1" applyAlignment="1">
      <alignment horizontal="left" vertical="center"/>
    </xf>
    <xf numFmtId="0" fontId="6" fillId="7" borderId="10" xfId="0" applyFont="1" applyFill="1" applyBorder="1"/>
    <xf numFmtId="1" fontId="6" fillId="7" borderId="10" xfId="0" applyNumberFormat="1" applyFont="1" applyFill="1" applyBorder="1"/>
    <xf numFmtId="0" fontId="6" fillId="7" borderId="11" xfId="0" applyFont="1" applyFill="1" applyBorder="1"/>
    <xf numFmtId="0" fontId="6" fillId="8" borderId="3" xfId="0" applyFont="1" applyFill="1" applyBorder="1" applyAlignment="1">
      <alignment horizontal="left" vertical="center" wrapText="1"/>
    </xf>
    <xf numFmtId="1" fontId="6" fillId="8" borderId="4" xfId="0" applyNumberFormat="1" applyFont="1" applyFill="1" applyBorder="1" applyAlignment="1">
      <alignment wrapText="1"/>
    </xf>
    <xf numFmtId="1" fontId="6" fillId="8" borderId="0" xfId="0" applyNumberFormat="1" applyFont="1" applyFill="1" applyAlignment="1">
      <alignment wrapText="1"/>
    </xf>
    <xf numFmtId="0" fontId="6" fillId="8" borderId="0" xfId="0" applyFont="1" applyFill="1" applyAlignment="1">
      <alignment wrapText="1"/>
    </xf>
    <xf numFmtId="0" fontId="6" fillId="8" borderId="3" xfId="0" applyFont="1" applyFill="1" applyBorder="1" applyAlignment="1">
      <alignment wrapText="1"/>
    </xf>
    <xf numFmtId="2" fontId="6" fillId="4" borderId="0" xfId="0" applyNumberFormat="1" applyFont="1" applyFill="1" applyBorder="1"/>
    <xf numFmtId="2" fontId="6" fillId="4" borderId="4" xfId="0" applyNumberFormat="1" applyFont="1" applyFill="1" applyBorder="1"/>
    <xf numFmtId="2" fontId="6" fillId="8" borderId="0" xfId="0" applyNumberFormat="1" applyFont="1" applyFill="1"/>
    <xf numFmtId="166" fontId="6" fillId="8" borderId="0" xfId="0" applyNumberFormat="1" applyFont="1" applyFill="1" applyBorder="1" applyAlignment="1">
      <alignment wrapText="1"/>
    </xf>
    <xf numFmtId="1" fontId="6" fillId="8" borderId="0" xfId="0" applyNumberFormat="1" applyFont="1" applyFill="1" applyBorder="1" applyAlignment="1">
      <alignment wrapText="1"/>
    </xf>
    <xf numFmtId="0" fontId="6" fillId="8" borderId="0" xfId="0" applyFont="1" applyFill="1" applyBorder="1"/>
    <xf numFmtId="0" fontId="10" fillId="8" borderId="4" xfId="0" applyFont="1" applyFill="1" applyBorder="1" applyAlignment="1">
      <alignment horizontal="right" indent="1"/>
    </xf>
    <xf numFmtId="166" fontId="6" fillId="4" borderId="0" xfId="0" applyNumberFormat="1" applyFont="1" applyFill="1" applyBorder="1"/>
    <xf numFmtId="167" fontId="6" fillId="8" borderId="0" xfId="0" applyNumberFormat="1" applyFont="1" applyFill="1" applyBorder="1"/>
    <xf numFmtId="0" fontId="6" fillId="8" borderId="4" xfId="0" applyFont="1" applyFill="1" applyBorder="1"/>
    <xf numFmtId="3" fontId="6" fillId="8" borderId="0" xfId="0" applyNumberFormat="1" applyFont="1" applyFill="1" applyBorder="1"/>
    <xf numFmtId="3" fontId="6" fillId="4" borderId="0" xfId="0" applyNumberFormat="1" applyFont="1" applyFill="1" applyBorder="1"/>
    <xf numFmtId="164" fontId="6" fillId="9" borderId="0" xfId="0" applyNumberFormat="1" applyFont="1" applyFill="1" applyBorder="1"/>
    <xf numFmtId="3" fontId="6" fillId="4" borderId="8" xfId="0" applyNumberFormat="1" applyFont="1" applyFill="1" applyBorder="1"/>
    <xf numFmtId="164" fontId="6" fillId="9" borderId="8" xfId="0" applyNumberFormat="1" applyFont="1" applyFill="1" applyBorder="1"/>
    <xf numFmtId="1" fontId="6" fillId="8" borderId="8" xfId="0" applyNumberFormat="1" applyFont="1" applyFill="1" applyBorder="1"/>
    <xf numFmtId="1" fontId="6" fillId="8" borderId="9" xfId="0" applyNumberFormat="1" applyFont="1" applyFill="1" applyBorder="1"/>
    <xf numFmtId="0" fontId="6" fillId="8" borderId="0" xfId="0" applyFont="1" applyFill="1" applyAlignment="1">
      <alignment horizontal="left" vertical="center"/>
    </xf>
    <xf numFmtId="3" fontId="5" fillId="8" borderId="0" xfId="0" applyNumberFormat="1" applyFont="1" applyFill="1" applyBorder="1"/>
    <xf numFmtId="0" fontId="5" fillId="8" borderId="12" xfId="0" applyFont="1" applyFill="1" applyBorder="1" applyAlignment="1">
      <alignment horizontal="center" vertical="center"/>
    </xf>
    <xf numFmtId="2" fontId="5" fillId="8" borderId="10" xfId="0" applyNumberFormat="1" applyFont="1" applyFill="1" applyBorder="1" applyAlignment="1">
      <alignment vertical="center" wrapText="1"/>
    </xf>
    <xf numFmtId="2" fontId="5" fillId="8" borderId="11" xfId="0" applyNumberFormat="1" applyFont="1" applyFill="1" applyBorder="1" applyAlignment="1">
      <alignment vertical="center" wrapText="1"/>
    </xf>
    <xf numFmtId="0" fontId="5" fillId="8" borderId="0" xfId="0" applyFont="1" applyFill="1" applyBorder="1" applyAlignment="1">
      <alignment vertical="center"/>
    </xf>
    <xf numFmtId="3" fontId="6" fillId="8" borderId="4" xfId="0" applyNumberFormat="1" applyFont="1" applyFill="1" applyBorder="1"/>
    <xf numFmtId="3" fontId="6" fillId="8" borderId="8" xfId="0" applyNumberFormat="1" applyFont="1" applyFill="1" applyBorder="1"/>
    <xf numFmtId="3" fontId="6" fillId="8" borderId="9" xfId="0" applyNumberFormat="1" applyFont="1" applyFill="1" applyBorder="1"/>
    <xf numFmtId="0" fontId="5" fillId="8" borderId="13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vertical="center" wrapText="1"/>
    </xf>
    <xf numFmtId="0" fontId="5" fillId="8" borderId="15" xfId="0" applyFont="1" applyFill="1" applyBorder="1"/>
    <xf numFmtId="3" fontId="5" fillId="8" borderId="13" xfId="0" applyNumberFormat="1" applyFont="1" applyFill="1" applyBorder="1"/>
    <xf numFmtId="3" fontId="5" fillId="8" borderId="14" xfId="0" applyNumberFormat="1" applyFont="1" applyFill="1" applyBorder="1"/>
    <xf numFmtId="0" fontId="5" fillId="8" borderId="13" xfId="0" applyFont="1" applyFill="1" applyBorder="1"/>
    <xf numFmtId="0" fontId="5" fillId="10" borderId="13" xfId="0" applyFont="1" applyFill="1" applyBorder="1"/>
    <xf numFmtId="0" fontId="5" fillId="10" borderId="14" xfId="0" applyFont="1" applyFill="1" applyBorder="1"/>
    <xf numFmtId="3" fontId="6" fillId="8" borderId="6" xfId="0" applyNumberFormat="1" applyFont="1" applyFill="1" applyBorder="1"/>
    <xf numFmtId="3" fontId="6" fillId="8" borderId="7" xfId="0" applyNumberFormat="1" applyFont="1" applyFill="1" applyBorder="1"/>
    <xf numFmtId="3" fontId="6" fillId="10" borderId="0" xfId="0" applyNumberFormat="1" applyFont="1" applyFill="1" applyBorder="1"/>
    <xf numFmtId="3" fontId="6" fillId="10" borderId="4" xfId="0" applyNumberFormat="1" applyFont="1" applyFill="1" applyBorder="1"/>
    <xf numFmtId="3" fontId="6" fillId="10" borderId="8" xfId="0" applyNumberFormat="1" applyFont="1" applyFill="1" applyBorder="1"/>
    <xf numFmtId="3" fontId="6" fillId="10" borderId="9" xfId="0" applyNumberFormat="1" applyFont="1" applyFill="1" applyBorder="1"/>
    <xf numFmtId="0" fontId="6" fillId="8" borderId="0" xfId="0" applyFont="1" applyFill="1" applyBorder="1" applyAlignment="1">
      <alignment vertical="center"/>
    </xf>
    <xf numFmtId="0" fontId="5" fillId="8" borderId="15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vertical="center"/>
    </xf>
    <xf numFmtId="0" fontId="6" fillId="8" borderId="14" xfId="0" applyFont="1" applyFill="1" applyBorder="1" applyAlignment="1">
      <alignment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6" builtinId="22" customBuiltin="1"/>
    <cellStyle name="Controlecel" xfId="27" builtinId="23" customBuiltin="1"/>
    <cellStyle name="Gekoppelde cel" xfId="35" builtinId="24" customBuiltin="1"/>
    <cellStyle name="Goed" xfId="29" builtinId="26" customBuiltin="1"/>
    <cellStyle name="Invoer" xfId="34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6" builtinId="28" customBuiltin="1"/>
    <cellStyle name="Notitie 2" xfId="37"/>
    <cellStyle name="Notitie 3" xfId="38"/>
    <cellStyle name="Notitie 4" xfId="39"/>
    <cellStyle name="Ongeldig" xfId="25" builtinId="27" customBuiltin="1"/>
    <cellStyle name="Procent" xfId="41" builtinId="5"/>
    <cellStyle name="Standaard" xfId="0" builtinId="0"/>
    <cellStyle name="Standaard 2" xfId="42"/>
    <cellStyle name="Standaard 3" xfId="43"/>
    <cellStyle name="Standaard 4" xfId="44"/>
    <cellStyle name="Titel" xfId="45" builtinId="15" customBuiltin="1"/>
    <cellStyle name="Totaal" xfId="46" builtinId="25" customBuiltin="1"/>
    <cellStyle name="Uitvoer" xfId="40" builtinId="21" customBuiltin="1"/>
    <cellStyle name="Verklarende tekst" xfId="28" builtinId="53" customBuiltin="1"/>
    <cellStyle name="Waarschuwingstekst" xfId="47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N357"/>
  <sheetViews>
    <sheetView tabSelected="1" zoomScale="110" zoomScaleNormal="75" workbookViewId="0">
      <selection activeCell="F14" sqref="F14"/>
    </sheetView>
  </sheetViews>
  <sheetFormatPr defaultRowHeight="12.75"/>
  <cols>
    <col min="1" max="1" width="62.85546875" style="92" customWidth="1"/>
    <col min="2" max="2" width="16.42578125" style="50" bestFit="1" customWidth="1"/>
    <col min="3" max="3" width="17.85546875" style="50" bestFit="1" customWidth="1"/>
    <col min="4" max="4" width="16.42578125" style="50" bestFit="1" customWidth="1"/>
    <col min="5" max="5" width="16.85546875" style="50" customWidth="1"/>
    <col min="6" max="6" width="16.42578125" style="50" customWidth="1"/>
    <col min="7" max="8" width="124.42578125" style="50" bestFit="1" customWidth="1"/>
    <col min="9" max="16384" width="9.140625" style="50"/>
  </cols>
  <sheetData>
    <row r="1" spans="1:14" ht="18">
      <c r="A1" s="33" t="s">
        <v>225</v>
      </c>
      <c r="B1" s="45"/>
      <c r="C1" s="45"/>
      <c r="D1" s="46"/>
      <c r="E1" s="46"/>
      <c r="F1" s="47"/>
      <c r="G1" s="48"/>
      <c r="H1" s="48"/>
      <c r="I1" s="48"/>
      <c r="J1" s="49"/>
      <c r="K1" s="49"/>
      <c r="L1" s="49"/>
    </row>
    <row r="2" spans="1:14" ht="18">
      <c r="A2" s="51"/>
      <c r="B2" s="52"/>
      <c r="C2" s="52"/>
      <c r="D2" s="53"/>
      <c r="E2" s="53"/>
      <c r="F2" s="54"/>
      <c r="G2" s="48"/>
      <c r="H2" s="48"/>
      <c r="I2" s="48"/>
      <c r="J2" s="49"/>
      <c r="K2" s="49"/>
      <c r="L2" s="49"/>
    </row>
    <row r="3" spans="1:14" ht="15">
      <c r="A3" s="55" t="s">
        <v>239</v>
      </c>
      <c r="B3" s="52"/>
      <c r="C3" s="52"/>
      <c r="D3" s="53"/>
      <c r="E3" s="56"/>
      <c r="F3" s="54"/>
      <c r="G3" s="57"/>
      <c r="H3" s="57"/>
      <c r="I3" s="48"/>
      <c r="J3" s="49"/>
      <c r="K3" s="49"/>
      <c r="L3" s="49"/>
    </row>
    <row r="4" spans="1:14" ht="15">
      <c r="A4" s="55" t="s">
        <v>238</v>
      </c>
      <c r="B4" s="52"/>
      <c r="C4" s="52"/>
      <c r="D4" s="53"/>
      <c r="E4" s="56"/>
      <c r="F4" s="54"/>
      <c r="G4" s="57"/>
      <c r="H4" s="57"/>
      <c r="I4" s="48"/>
      <c r="J4" s="49"/>
      <c r="K4" s="49"/>
      <c r="L4" s="49"/>
    </row>
    <row r="5" spans="1:14" ht="15.75" thickBot="1">
      <c r="A5" s="58" t="s">
        <v>235</v>
      </c>
      <c r="B5" s="59"/>
      <c r="C5" s="59"/>
      <c r="D5" s="60"/>
      <c r="E5" s="61"/>
      <c r="F5" s="62"/>
      <c r="G5" s="57"/>
      <c r="H5" s="57"/>
      <c r="I5" s="48"/>
      <c r="J5" s="49"/>
      <c r="K5" s="49"/>
      <c r="L5" s="49"/>
    </row>
    <row r="6" spans="1:14">
      <c r="A6" s="63"/>
      <c r="B6" s="48"/>
      <c r="C6" s="48"/>
      <c r="D6" s="48"/>
      <c r="E6" s="48"/>
      <c r="F6" s="64"/>
      <c r="G6" s="49"/>
      <c r="H6" s="49"/>
      <c r="I6" s="49"/>
      <c r="J6" s="49"/>
      <c r="K6" s="49"/>
      <c r="L6" s="49"/>
      <c r="M6" s="49"/>
      <c r="N6" s="49"/>
    </row>
    <row r="7" spans="1:14">
      <c r="A7" s="35" t="s">
        <v>232</v>
      </c>
      <c r="B7" s="65">
        <v>1</v>
      </c>
      <c r="C7" s="48"/>
      <c r="D7" s="48"/>
      <c r="E7" s="48"/>
      <c r="F7" s="64"/>
      <c r="G7" s="49"/>
      <c r="H7" s="49"/>
      <c r="I7" s="49"/>
    </row>
    <row r="8" spans="1:14">
      <c r="A8" s="35" t="s">
        <v>233</v>
      </c>
      <c r="B8" s="65">
        <v>1</v>
      </c>
      <c r="C8" s="48"/>
      <c r="D8" s="48"/>
      <c r="E8" s="48"/>
      <c r="F8" s="64"/>
      <c r="G8" s="49"/>
      <c r="H8" s="49"/>
      <c r="I8" s="49"/>
    </row>
    <row r="9" spans="1:14" ht="13.5" thickBot="1">
      <c r="A9" s="66"/>
      <c r="B9" s="48"/>
      <c r="C9" s="48"/>
      <c r="D9" s="48"/>
      <c r="E9" s="48"/>
      <c r="F9" s="64"/>
      <c r="G9" s="49"/>
      <c r="H9" s="49"/>
    </row>
    <row r="10" spans="1:14" ht="13.5" thickBot="1">
      <c r="A10" s="34" t="s">
        <v>214</v>
      </c>
      <c r="B10" s="67"/>
      <c r="C10" s="67"/>
      <c r="D10" s="68"/>
      <c r="E10" s="68"/>
      <c r="F10" s="69"/>
      <c r="G10" s="49"/>
      <c r="H10" s="49"/>
      <c r="I10" s="49"/>
      <c r="J10" s="49"/>
      <c r="K10" s="49"/>
      <c r="L10" s="49"/>
    </row>
    <row r="11" spans="1:14" s="73" customFormat="1">
      <c r="A11" s="70"/>
      <c r="B11" s="36" t="s">
        <v>221</v>
      </c>
      <c r="C11" s="36" t="s">
        <v>221</v>
      </c>
      <c r="D11" s="37" t="s">
        <v>222</v>
      </c>
      <c r="E11" s="37" t="s">
        <v>222</v>
      </c>
      <c r="F11" s="71"/>
      <c r="G11" s="72"/>
      <c r="H11" s="72"/>
      <c r="I11" s="72"/>
      <c r="J11" s="72"/>
      <c r="K11" s="72"/>
      <c r="L11" s="72"/>
    </row>
    <row r="12" spans="1:14" s="73" customFormat="1" ht="28.5" customHeight="1">
      <c r="A12" s="74"/>
      <c r="B12" s="38" t="s">
        <v>234</v>
      </c>
      <c r="C12" s="38" t="s">
        <v>236</v>
      </c>
      <c r="D12" s="38" t="s">
        <v>234</v>
      </c>
      <c r="E12" s="38" t="s">
        <v>236</v>
      </c>
      <c r="F12" s="39" t="s">
        <v>237</v>
      </c>
      <c r="G12" s="72"/>
      <c r="H12" s="72"/>
      <c r="I12" s="72"/>
      <c r="J12" s="72"/>
    </row>
    <row r="13" spans="1:14">
      <c r="A13" s="40" t="s">
        <v>100</v>
      </c>
      <c r="B13" s="75">
        <v>4.6500000000000004</v>
      </c>
      <c r="C13" s="75">
        <v>4.6500000000000004</v>
      </c>
      <c r="D13" s="75">
        <v>4.6500000000000004</v>
      </c>
      <c r="E13" s="75">
        <v>4.6500000000000004</v>
      </c>
      <c r="F13" s="76"/>
      <c r="G13" s="49"/>
      <c r="H13" s="49"/>
      <c r="I13" s="49"/>
      <c r="J13" s="49"/>
    </row>
    <row r="14" spans="1:14">
      <c r="A14" s="40" t="s">
        <v>172</v>
      </c>
      <c r="B14" s="75">
        <v>51.88</v>
      </c>
      <c r="C14" s="75">
        <v>63.6</v>
      </c>
      <c r="D14" s="75">
        <v>51.88</v>
      </c>
      <c r="E14" s="75">
        <v>63.6</v>
      </c>
      <c r="F14" s="76">
        <v>30.5</v>
      </c>
      <c r="G14" s="49"/>
      <c r="H14" s="49"/>
      <c r="I14" s="49"/>
      <c r="J14" s="49"/>
    </row>
    <row r="15" spans="1:14">
      <c r="A15" s="40" t="s">
        <v>173</v>
      </c>
      <c r="B15" s="75">
        <v>53.75</v>
      </c>
      <c r="C15" s="75">
        <v>65.459999999999994</v>
      </c>
      <c r="D15" s="75">
        <v>53.75</v>
      </c>
      <c r="E15" s="75">
        <v>65.459999999999994</v>
      </c>
      <c r="F15" s="76">
        <v>27.69</v>
      </c>
      <c r="G15" s="77"/>
      <c r="H15" s="49"/>
      <c r="I15" s="49"/>
      <c r="J15" s="49"/>
    </row>
    <row r="16" spans="1:14">
      <c r="A16" s="40" t="s">
        <v>175</v>
      </c>
      <c r="B16" s="75">
        <f>63.74+1+B21-33.2302651029861</f>
        <v>64.740000000000009</v>
      </c>
      <c r="C16" s="75">
        <f>66.74+B21-33.2302651029861</f>
        <v>66.740000000000009</v>
      </c>
      <c r="D16" s="75">
        <f>63.74+C21-33.2302651029861</f>
        <v>63.74</v>
      </c>
      <c r="E16" s="75">
        <f>63.74+B21-33.2302651029861</f>
        <v>63.74</v>
      </c>
      <c r="F16" s="76">
        <v>30.5</v>
      </c>
      <c r="G16" s="49"/>
      <c r="H16" s="49"/>
      <c r="I16" s="49"/>
      <c r="J16" s="49"/>
    </row>
    <row r="17" spans="1:12">
      <c r="A17" s="40" t="s">
        <v>174</v>
      </c>
      <c r="B17" s="75">
        <f>60.93+B21-33.2302651029861</f>
        <v>60.93</v>
      </c>
      <c r="C17" s="75">
        <f>60.93+B21-33.2302651029861</f>
        <v>60.93</v>
      </c>
      <c r="D17" s="75">
        <f>60.93+B21-33.2302651029861</f>
        <v>60.93</v>
      </c>
      <c r="E17" s="75">
        <f>60.93+B21-33.2302651029861</f>
        <v>60.93</v>
      </c>
      <c r="F17" s="76">
        <v>27.69</v>
      </c>
      <c r="G17" s="49"/>
      <c r="H17" s="49"/>
      <c r="I17" s="49"/>
      <c r="J17" s="49"/>
    </row>
    <row r="18" spans="1:12">
      <c r="A18" s="40" t="s">
        <v>170</v>
      </c>
      <c r="B18" s="75">
        <f>85.23+B21-33.2302651029861</f>
        <v>85.230000000000018</v>
      </c>
      <c r="C18" s="75">
        <f>96.83+B21-33.2302651029861</f>
        <v>96.830000000000013</v>
      </c>
      <c r="D18" s="75">
        <f>85.23+B21-33.2302651029861</f>
        <v>85.230000000000018</v>
      </c>
      <c r="E18" s="75">
        <f>96.83+B21-33.2302651029861</f>
        <v>96.830000000000013</v>
      </c>
      <c r="F18" s="76">
        <v>30.5</v>
      </c>
      <c r="G18" s="49"/>
      <c r="H18" s="49"/>
      <c r="I18" s="49"/>
      <c r="J18" s="49"/>
    </row>
    <row r="19" spans="1:12">
      <c r="A19" s="40" t="s">
        <v>171</v>
      </c>
      <c r="B19" s="75">
        <f>87.09+B21-33.2302651029861</f>
        <v>87.09</v>
      </c>
      <c r="C19" s="75">
        <f>98.69+B21-33.2302651029861</f>
        <v>98.69</v>
      </c>
      <c r="D19" s="75">
        <f>87.09+B21-33.2302651029861</f>
        <v>87.09</v>
      </c>
      <c r="E19" s="75">
        <f>98.69+B21-33.2302651029861</f>
        <v>98.69</v>
      </c>
      <c r="F19" s="76">
        <v>27.69</v>
      </c>
      <c r="G19" s="49"/>
      <c r="H19" s="49"/>
      <c r="I19" s="49"/>
      <c r="J19" s="49"/>
    </row>
    <row r="20" spans="1:12" s="73" customFormat="1">
      <c r="A20" s="41"/>
      <c r="B20" s="38" t="s">
        <v>217</v>
      </c>
      <c r="C20" s="38" t="s">
        <v>218</v>
      </c>
      <c r="D20" s="78"/>
      <c r="E20" s="79"/>
      <c r="F20" s="71"/>
      <c r="G20" s="72"/>
    </row>
    <row r="21" spans="1:12">
      <c r="A21" s="40" t="s">
        <v>216</v>
      </c>
      <c r="B21" s="75">
        <f>32.5*103.75/101.47</f>
        <v>33.230265102986102</v>
      </c>
      <c r="C21" s="75">
        <f>32.5*103.75/101.47</f>
        <v>33.230265102986102</v>
      </c>
      <c r="D21" s="48"/>
      <c r="E21" s="48"/>
      <c r="F21" s="64"/>
    </row>
    <row r="22" spans="1:12" ht="15">
      <c r="A22" s="40"/>
      <c r="B22" s="80"/>
      <c r="C22" s="80"/>
      <c r="D22" s="48"/>
      <c r="E22" s="48"/>
      <c r="F22" s="81"/>
      <c r="G22" s="48"/>
      <c r="H22" s="49"/>
      <c r="I22" s="49"/>
      <c r="J22" s="49"/>
      <c r="K22" s="49"/>
      <c r="L22" s="49"/>
    </row>
    <row r="23" spans="1:12">
      <c r="A23" s="42" t="s">
        <v>224</v>
      </c>
      <c r="B23" s="82">
        <v>6.0000000000000001E-3</v>
      </c>
      <c r="C23" s="80"/>
      <c r="D23" s="48"/>
      <c r="E23" s="48"/>
      <c r="F23" s="64"/>
      <c r="G23" s="48"/>
      <c r="H23" s="49"/>
      <c r="I23" s="49"/>
      <c r="J23" s="49"/>
      <c r="K23" s="49"/>
      <c r="L23" s="49"/>
    </row>
    <row r="24" spans="1:12">
      <c r="A24" s="40" t="s">
        <v>223</v>
      </c>
      <c r="B24" s="65">
        <v>1</v>
      </c>
      <c r="C24" s="80"/>
      <c r="D24" s="48"/>
      <c r="E24" s="48"/>
      <c r="F24" s="64"/>
      <c r="G24" s="48"/>
      <c r="H24" s="49"/>
      <c r="I24" s="49"/>
      <c r="J24" s="49"/>
      <c r="K24" s="49"/>
      <c r="L24" s="49"/>
    </row>
    <row r="25" spans="1:12">
      <c r="A25" s="40" t="s">
        <v>215</v>
      </c>
      <c r="B25" s="65">
        <v>1</v>
      </c>
      <c r="C25" s="80"/>
      <c r="D25" s="48"/>
      <c r="E25" s="48"/>
      <c r="F25" s="64"/>
      <c r="G25" s="48"/>
      <c r="H25" s="48"/>
      <c r="I25" s="48"/>
      <c r="J25" s="49"/>
      <c r="K25" s="49"/>
      <c r="L25" s="49"/>
    </row>
    <row r="26" spans="1:12" ht="13.5" thickBot="1">
      <c r="A26" s="43"/>
      <c r="B26" s="80"/>
      <c r="C26" s="80"/>
      <c r="D26" s="83"/>
      <c r="E26" s="83"/>
      <c r="F26" s="64"/>
      <c r="G26" s="48"/>
      <c r="H26" s="48"/>
      <c r="I26" s="48"/>
      <c r="J26" s="49"/>
      <c r="K26" s="49"/>
      <c r="L26" s="49"/>
    </row>
    <row r="27" spans="1:12" ht="13.5" thickBot="1">
      <c r="A27" s="34" t="s">
        <v>219</v>
      </c>
      <c r="B27" s="67"/>
      <c r="C27" s="67"/>
      <c r="D27" s="67"/>
      <c r="E27" s="67"/>
      <c r="F27" s="69"/>
    </row>
    <row r="28" spans="1:12">
      <c r="A28" s="66"/>
      <c r="B28" s="80"/>
      <c r="C28" s="80"/>
      <c r="D28" s="80"/>
      <c r="E28" s="80"/>
      <c r="F28" s="84"/>
    </row>
    <row r="29" spans="1:12">
      <c r="A29" s="40" t="s">
        <v>246</v>
      </c>
      <c r="B29" s="93" t="s">
        <v>220</v>
      </c>
      <c r="C29" s="93" t="s">
        <v>98</v>
      </c>
      <c r="D29" s="93" t="s">
        <v>99</v>
      </c>
      <c r="E29" s="48"/>
      <c r="F29" s="64"/>
      <c r="G29" s="49"/>
      <c r="H29" s="49"/>
      <c r="I29" s="49"/>
      <c r="J29" s="49"/>
      <c r="K29" s="49"/>
      <c r="L29" s="49"/>
    </row>
    <row r="30" spans="1:12">
      <c r="A30" s="40" t="s">
        <v>103</v>
      </c>
      <c r="B30" s="86">
        <v>279.27</v>
      </c>
      <c r="C30" s="87">
        <v>0.03</v>
      </c>
      <c r="D30" s="87">
        <v>8.3000000000000004E-2</v>
      </c>
      <c r="E30" s="48"/>
      <c r="F30" s="64"/>
      <c r="G30" s="49"/>
      <c r="H30" s="49"/>
      <c r="I30" s="49"/>
      <c r="J30" s="49"/>
      <c r="K30" s="49"/>
      <c r="L30" s="49"/>
    </row>
    <row r="31" spans="1:12">
      <c r="A31" s="40" t="s">
        <v>104</v>
      </c>
      <c r="B31" s="86">
        <v>869.41</v>
      </c>
      <c r="C31" s="87">
        <v>0.03</v>
      </c>
      <c r="D31" s="87">
        <v>0.5</v>
      </c>
      <c r="E31" s="48"/>
      <c r="F31" s="64"/>
      <c r="G31" s="49"/>
      <c r="H31" s="49"/>
      <c r="I31" s="49"/>
      <c r="J31" s="49"/>
      <c r="K31" s="49"/>
      <c r="L31" s="49"/>
    </row>
    <row r="32" spans="1:12">
      <c r="A32" s="40" t="s">
        <v>105</v>
      </c>
      <c r="B32" s="86">
        <v>1286.73</v>
      </c>
      <c r="C32" s="87">
        <v>7.0000000000000007E-2</v>
      </c>
      <c r="D32" s="87">
        <v>1</v>
      </c>
      <c r="E32" s="48"/>
      <c r="F32" s="64"/>
      <c r="G32" s="49"/>
      <c r="H32" s="49"/>
      <c r="I32" s="49"/>
      <c r="J32" s="49"/>
      <c r="K32" s="49"/>
      <c r="L32" s="49"/>
    </row>
    <row r="33" spans="1:13">
      <c r="A33" s="40" t="s">
        <v>106</v>
      </c>
      <c r="B33" s="86">
        <v>1506.98</v>
      </c>
      <c r="C33" s="87">
        <v>7.0000000000000007E-2</v>
      </c>
      <c r="D33" s="87">
        <v>1</v>
      </c>
      <c r="E33" s="48"/>
      <c r="F33" s="64"/>
      <c r="G33" s="49"/>
      <c r="H33" s="49"/>
      <c r="I33" s="49"/>
      <c r="J33" s="49"/>
      <c r="K33" s="49"/>
      <c r="L33" s="49"/>
    </row>
    <row r="34" spans="1:13">
      <c r="A34" s="66"/>
      <c r="B34" s="80"/>
      <c r="C34" s="80"/>
      <c r="D34" s="48"/>
      <c r="E34" s="48"/>
      <c r="F34" s="64"/>
      <c r="G34" s="49"/>
      <c r="H34" s="49"/>
      <c r="I34" s="49"/>
      <c r="J34" s="49"/>
      <c r="K34" s="49"/>
      <c r="L34" s="49"/>
    </row>
    <row r="35" spans="1:13">
      <c r="A35" s="40" t="s">
        <v>120</v>
      </c>
      <c r="B35" s="85"/>
      <c r="C35" s="93" t="s">
        <v>98</v>
      </c>
      <c r="D35" s="93" t="s">
        <v>99</v>
      </c>
      <c r="E35" s="48"/>
      <c r="F35" s="64"/>
      <c r="G35" s="49"/>
      <c r="H35" s="49"/>
      <c r="I35" s="49"/>
      <c r="J35" s="49"/>
      <c r="K35" s="49"/>
      <c r="L35" s="49"/>
    </row>
    <row r="36" spans="1:13">
      <c r="A36" s="40" t="s">
        <v>240</v>
      </c>
      <c r="B36" s="86">
        <v>4935.1099999999997</v>
      </c>
      <c r="C36" s="87">
        <v>6.2E-2</v>
      </c>
      <c r="D36" s="87">
        <v>5</v>
      </c>
      <c r="E36" s="48"/>
      <c r="F36" s="64"/>
      <c r="G36" s="49"/>
      <c r="H36" s="49"/>
      <c r="I36" s="49"/>
      <c r="J36" s="49"/>
      <c r="K36" s="49"/>
      <c r="L36" s="49"/>
    </row>
    <row r="37" spans="1:13">
      <c r="A37" s="40" t="s">
        <v>241</v>
      </c>
      <c r="B37" s="86">
        <v>11702.83</v>
      </c>
      <c r="C37" s="87">
        <v>6.2E-2</v>
      </c>
      <c r="D37" s="87">
        <v>5</v>
      </c>
      <c r="E37" s="48"/>
      <c r="F37" s="64"/>
      <c r="G37" s="49"/>
      <c r="H37" s="49"/>
      <c r="I37" s="49"/>
      <c r="J37" s="49"/>
      <c r="K37" s="49"/>
      <c r="L37" s="49"/>
    </row>
    <row r="38" spans="1:13">
      <c r="A38" s="40" t="s">
        <v>242</v>
      </c>
      <c r="B38" s="86">
        <v>10773.35</v>
      </c>
      <c r="C38" s="87">
        <v>0.28000000000000003</v>
      </c>
      <c r="D38" s="87">
        <v>5</v>
      </c>
      <c r="E38" s="48"/>
      <c r="F38" s="64"/>
      <c r="G38" s="49"/>
      <c r="H38" s="49"/>
      <c r="I38" s="49"/>
      <c r="J38" s="49"/>
      <c r="K38" s="49"/>
      <c r="L38" s="49"/>
      <c r="M38" s="49"/>
    </row>
    <row r="39" spans="1:13">
      <c r="A39" s="40" t="s">
        <v>243</v>
      </c>
      <c r="B39" s="86">
        <v>4935.1099999999997</v>
      </c>
      <c r="C39" s="87">
        <v>6.2E-2</v>
      </c>
      <c r="D39" s="87">
        <v>5</v>
      </c>
      <c r="E39" s="48"/>
      <c r="F39" s="64"/>
      <c r="G39" s="49"/>
      <c r="H39" s="49"/>
      <c r="I39" s="49"/>
      <c r="J39" s="49"/>
      <c r="K39" s="49"/>
      <c r="L39" s="49"/>
      <c r="M39" s="49"/>
    </row>
    <row r="40" spans="1:13">
      <c r="A40" s="40" t="s">
        <v>244</v>
      </c>
      <c r="B40" s="86">
        <v>11702.83</v>
      </c>
      <c r="C40" s="87">
        <v>6.2E-2</v>
      </c>
      <c r="D40" s="87">
        <v>5</v>
      </c>
      <c r="E40" s="48"/>
      <c r="F40" s="64"/>
      <c r="G40" s="49"/>
      <c r="H40" s="49"/>
      <c r="I40" s="49"/>
      <c r="J40" s="49"/>
      <c r="K40" s="49"/>
      <c r="L40" s="49"/>
      <c r="M40" s="49"/>
    </row>
    <row r="41" spans="1:13">
      <c r="A41" s="40" t="s">
        <v>245</v>
      </c>
      <c r="B41" s="86">
        <v>11535.27</v>
      </c>
      <c r="C41" s="87">
        <v>0.28000000000000003</v>
      </c>
      <c r="D41" s="87">
        <v>5</v>
      </c>
      <c r="E41" s="48"/>
      <c r="F41" s="64"/>
      <c r="G41" s="49"/>
      <c r="H41" s="49"/>
      <c r="I41" s="49"/>
      <c r="J41" s="49"/>
      <c r="K41" s="49"/>
      <c r="L41" s="49"/>
      <c r="M41" s="49"/>
    </row>
    <row r="42" spans="1:13" ht="13.5" thickBot="1">
      <c r="A42" s="44" t="s">
        <v>180</v>
      </c>
      <c r="B42" s="88">
        <v>26208.86</v>
      </c>
      <c r="C42" s="89">
        <v>0.71199999999999997</v>
      </c>
      <c r="D42" s="89">
        <v>8.3000000000000004E-2</v>
      </c>
      <c r="E42" s="90"/>
      <c r="F42" s="91"/>
      <c r="G42" s="49"/>
      <c r="H42" s="49"/>
      <c r="I42" s="49"/>
      <c r="J42" s="49"/>
      <c r="K42" s="49"/>
      <c r="L42" s="49"/>
      <c r="M42" s="49"/>
    </row>
    <row r="43" spans="1:13">
      <c r="E43" s="49"/>
      <c r="F43" s="49"/>
      <c r="G43" s="49"/>
      <c r="H43" s="49"/>
      <c r="I43" s="49"/>
      <c r="J43" s="49"/>
      <c r="K43" s="49"/>
      <c r="L43" s="49"/>
      <c r="M43" s="49"/>
    </row>
    <row r="44" spans="1:13">
      <c r="E44" s="49"/>
      <c r="F44" s="49"/>
      <c r="G44" s="49"/>
      <c r="H44" s="49"/>
      <c r="I44" s="49"/>
      <c r="J44" s="49"/>
      <c r="K44" s="49"/>
      <c r="L44" s="49"/>
      <c r="M44" s="49"/>
    </row>
    <row r="45" spans="1:13">
      <c r="E45" s="49"/>
      <c r="F45" s="49"/>
      <c r="G45" s="49"/>
      <c r="H45" s="49"/>
      <c r="I45" s="49"/>
      <c r="J45" s="49"/>
      <c r="K45" s="49"/>
      <c r="L45" s="49"/>
      <c r="M45" s="49"/>
    </row>
    <row r="46" spans="1:13">
      <c r="E46" s="49"/>
      <c r="F46" s="49"/>
      <c r="G46" s="49"/>
      <c r="H46" s="49"/>
      <c r="I46" s="49"/>
      <c r="J46" s="49"/>
      <c r="K46" s="49"/>
      <c r="L46" s="49"/>
      <c r="M46" s="49"/>
    </row>
    <row r="47" spans="1:13">
      <c r="E47" s="49"/>
      <c r="F47" s="49"/>
      <c r="G47" s="49"/>
      <c r="H47" s="49"/>
      <c r="I47" s="49"/>
      <c r="J47" s="49"/>
      <c r="K47" s="49"/>
      <c r="L47" s="49"/>
      <c r="M47" s="49"/>
    </row>
    <row r="48" spans="1:13">
      <c r="E48" s="49"/>
      <c r="F48" s="49"/>
      <c r="G48" s="49"/>
      <c r="H48" s="49"/>
      <c r="I48" s="49"/>
      <c r="J48" s="49"/>
      <c r="K48" s="49"/>
      <c r="L48" s="49"/>
      <c r="M48" s="49"/>
    </row>
    <row r="49" spans="5:13">
      <c r="E49" s="49"/>
      <c r="F49" s="49"/>
      <c r="G49" s="49"/>
      <c r="H49" s="49"/>
      <c r="I49" s="49"/>
      <c r="J49" s="49"/>
      <c r="K49" s="49"/>
      <c r="L49" s="49"/>
      <c r="M49" s="49"/>
    </row>
    <row r="50" spans="5:13">
      <c r="E50" s="49"/>
      <c r="F50" s="49"/>
      <c r="G50" s="49"/>
      <c r="H50" s="49"/>
      <c r="I50" s="49"/>
      <c r="J50" s="49"/>
      <c r="K50" s="49"/>
      <c r="L50" s="49"/>
      <c r="M50" s="49"/>
    </row>
    <row r="51" spans="5:13">
      <c r="E51" s="49"/>
      <c r="F51" s="49"/>
      <c r="G51" s="49"/>
      <c r="H51" s="49"/>
      <c r="I51" s="49"/>
      <c r="J51" s="49"/>
      <c r="K51" s="49"/>
      <c r="L51" s="49"/>
      <c r="M51" s="49"/>
    </row>
    <row r="52" spans="5:13">
      <c r="E52" s="49"/>
      <c r="F52" s="49"/>
      <c r="G52" s="49"/>
      <c r="H52" s="49"/>
      <c r="I52" s="49"/>
      <c r="J52" s="49"/>
      <c r="K52" s="49"/>
      <c r="L52" s="49"/>
      <c r="M52" s="49"/>
    </row>
    <row r="53" spans="5:13">
      <c r="E53" s="49"/>
      <c r="F53" s="49"/>
      <c r="G53" s="49"/>
      <c r="H53" s="49"/>
      <c r="I53" s="49"/>
      <c r="J53" s="49"/>
      <c r="K53" s="49"/>
      <c r="L53" s="49"/>
      <c r="M53" s="49"/>
    </row>
    <row r="54" spans="5:13">
      <c r="E54" s="49"/>
      <c r="F54" s="49"/>
      <c r="G54" s="49"/>
      <c r="H54" s="49"/>
      <c r="I54" s="49"/>
      <c r="J54" s="49"/>
      <c r="K54" s="49"/>
      <c r="L54" s="49"/>
      <c r="M54" s="49"/>
    </row>
    <row r="55" spans="5:13">
      <c r="E55" s="49"/>
      <c r="F55" s="49"/>
      <c r="G55" s="49"/>
      <c r="H55" s="49"/>
      <c r="I55" s="49"/>
      <c r="J55" s="49"/>
      <c r="K55" s="49"/>
      <c r="L55" s="49"/>
      <c r="M55" s="49"/>
    </row>
    <row r="56" spans="5:13">
      <c r="E56" s="49"/>
      <c r="F56" s="49"/>
      <c r="G56" s="49"/>
      <c r="H56" s="49"/>
      <c r="I56" s="49"/>
      <c r="J56" s="49"/>
      <c r="K56" s="49"/>
      <c r="L56" s="49"/>
      <c r="M56" s="49"/>
    </row>
    <row r="57" spans="5:13">
      <c r="E57" s="49"/>
      <c r="F57" s="49"/>
      <c r="G57" s="49"/>
      <c r="H57" s="49"/>
      <c r="I57" s="49"/>
      <c r="J57" s="49"/>
      <c r="K57" s="49"/>
      <c r="L57" s="49"/>
      <c r="M57" s="49"/>
    </row>
    <row r="58" spans="5:13">
      <c r="E58" s="49"/>
      <c r="F58" s="49"/>
      <c r="G58" s="49"/>
      <c r="H58" s="49"/>
      <c r="I58" s="49"/>
      <c r="J58" s="49"/>
      <c r="K58" s="49"/>
      <c r="L58" s="49"/>
      <c r="M58" s="49"/>
    </row>
    <row r="59" spans="5:13">
      <c r="E59" s="49"/>
      <c r="F59" s="49"/>
      <c r="G59" s="49"/>
      <c r="H59" s="49"/>
      <c r="I59" s="49"/>
      <c r="J59" s="49"/>
      <c r="K59" s="49"/>
      <c r="L59" s="49"/>
      <c r="M59" s="49"/>
    </row>
    <row r="60" spans="5:13">
      <c r="E60" s="49"/>
      <c r="F60" s="49"/>
      <c r="G60" s="49"/>
      <c r="H60" s="49"/>
      <c r="I60" s="49"/>
      <c r="J60" s="49"/>
      <c r="K60" s="49"/>
      <c r="L60" s="49"/>
      <c r="M60" s="49"/>
    </row>
    <row r="61" spans="5:13">
      <c r="E61" s="49"/>
      <c r="F61" s="49"/>
      <c r="G61" s="49"/>
      <c r="H61" s="49"/>
      <c r="I61" s="49"/>
      <c r="J61" s="49"/>
      <c r="K61" s="49"/>
      <c r="L61" s="49"/>
      <c r="M61" s="49"/>
    </row>
    <row r="62" spans="5:13">
      <c r="E62" s="49"/>
      <c r="F62" s="49"/>
      <c r="G62" s="49"/>
      <c r="H62" s="49"/>
      <c r="I62" s="49"/>
      <c r="J62" s="49"/>
      <c r="K62" s="49"/>
      <c r="L62" s="49"/>
      <c r="M62" s="49"/>
    </row>
    <row r="63" spans="5:13">
      <c r="E63" s="49"/>
      <c r="F63" s="49"/>
      <c r="G63" s="49"/>
      <c r="H63" s="49"/>
      <c r="I63" s="49"/>
      <c r="J63" s="49"/>
      <c r="K63" s="49"/>
      <c r="L63" s="49"/>
      <c r="M63" s="49"/>
    </row>
    <row r="64" spans="5:13">
      <c r="E64" s="49"/>
      <c r="F64" s="49"/>
      <c r="G64" s="49"/>
      <c r="H64" s="49"/>
      <c r="I64" s="49"/>
      <c r="J64" s="49"/>
      <c r="K64" s="49"/>
      <c r="L64" s="49"/>
      <c r="M64" s="49"/>
    </row>
    <row r="65" spans="5:13">
      <c r="E65" s="49"/>
      <c r="F65" s="49"/>
      <c r="G65" s="49"/>
      <c r="H65" s="49"/>
      <c r="I65" s="49"/>
      <c r="J65" s="49"/>
      <c r="K65" s="49"/>
      <c r="L65" s="49"/>
      <c r="M65" s="49"/>
    </row>
    <row r="66" spans="5:13">
      <c r="E66" s="49"/>
      <c r="F66" s="49"/>
      <c r="G66" s="49"/>
      <c r="H66" s="49"/>
      <c r="I66" s="49"/>
      <c r="J66" s="49"/>
      <c r="K66" s="49"/>
      <c r="L66" s="49"/>
      <c r="M66" s="49"/>
    </row>
    <row r="67" spans="5:13">
      <c r="E67" s="49"/>
      <c r="F67" s="49"/>
      <c r="G67" s="49"/>
      <c r="H67" s="49"/>
      <c r="I67" s="49"/>
      <c r="J67" s="49"/>
      <c r="K67" s="49"/>
      <c r="L67" s="49"/>
      <c r="M67" s="49"/>
    </row>
    <row r="68" spans="5:13">
      <c r="E68" s="49"/>
      <c r="F68" s="49"/>
      <c r="G68" s="49"/>
      <c r="H68" s="49"/>
      <c r="I68" s="49"/>
      <c r="J68" s="49"/>
      <c r="K68" s="49"/>
      <c r="L68" s="49"/>
      <c r="M68" s="49"/>
    </row>
    <row r="69" spans="5:13">
      <c r="E69" s="49"/>
      <c r="F69" s="49"/>
      <c r="G69" s="49"/>
      <c r="H69" s="49"/>
      <c r="I69" s="49"/>
      <c r="J69" s="49"/>
      <c r="K69" s="49"/>
      <c r="L69" s="49"/>
      <c r="M69" s="49"/>
    </row>
    <row r="70" spans="5:13">
      <c r="E70" s="49"/>
      <c r="F70" s="49"/>
      <c r="G70" s="49"/>
      <c r="H70" s="49"/>
      <c r="I70" s="49"/>
      <c r="J70" s="49"/>
      <c r="K70" s="49"/>
      <c r="L70" s="49"/>
      <c r="M70" s="49"/>
    </row>
    <row r="71" spans="5:13">
      <c r="E71" s="49"/>
      <c r="F71" s="49"/>
      <c r="G71" s="49"/>
      <c r="H71" s="49"/>
      <c r="I71" s="49"/>
      <c r="J71" s="49"/>
      <c r="K71" s="49"/>
      <c r="L71" s="49"/>
      <c r="M71" s="49"/>
    </row>
    <row r="72" spans="5:13">
      <c r="E72" s="49"/>
      <c r="F72" s="49"/>
      <c r="G72" s="49"/>
      <c r="H72" s="49"/>
      <c r="I72" s="49"/>
      <c r="J72" s="49"/>
      <c r="K72" s="49"/>
      <c r="L72" s="49"/>
      <c r="M72" s="49"/>
    </row>
    <row r="73" spans="5:13">
      <c r="E73" s="49"/>
      <c r="F73" s="49"/>
      <c r="G73" s="49"/>
      <c r="H73" s="49"/>
      <c r="I73" s="49"/>
      <c r="J73" s="49"/>
      <c r="K73" s="49"/>
      <c r="L73" s="49"/>
      <c r="M73" s="49"/>
    </row>
    <row r="74" spans="5:13">
      <c r="E74" s="49"/>
      <c r="F74" s="49"/>
      <c r="G74" s="49"/>
      <c r="H74" s="49"/>
      <c r="I74" s="49"/>
      <c r="J74" s="49"/>
      <c r="K74" s="49"/>
      <c r="L74" s="49"/>
      <c r="M74" s="49"/>
    </row>
    <row r="75" spans="5:13">
      <c r="E75" s="49"/>
      <c r="F75" s="49"/>
      <c r="G75" s="49"/>
      <c r="H75" s="49"/>
      <c r="I75" s="49"/>
      <c r="J75" s="49"/>
      <c r="K75" s="49"/>
      <c r="L75" s="49"/>
      <c r="M75" s="49"/>
    </row>
    <row r="76" spans="5:13">
      <c r="E76" s="49"/>
      <c r="F76" s="49"/>
      <c r="G76" s="49"/>
      <c r="H76" s="49"/>
      <c r="I76" s="49"/>
      <c r="J76" s="49"/>
      <c r="K76" s="49"/>
      <c r="L76" s="49"/>
      <c r="M76" s="49"/>
    </row>
    <row r="77" spans="5:13">
      <c r="E77" s="49"/>
      <c r="F77" s="49"/>
      <c r="G77" s="49"/>
      <c r="H77" s="49"/>
      <c r="I77" s="49"/>
      <c r="J77" s="49"/>
      <c r="K77" s="49"/>
      <c r="L77" s="49"/>
      <c r="M77" s="49"/>
    </row>
    <row r="78" spans="5:13">
      <c r="E78" s="49"/>
      <c r="F78" s="49"/>
      <c r="G78" s="49"/>
      <c r="H78" s="49"/>
      <c r="I78" s="49"/>
      <c r="J78" s="49"/>
      <c r="K78" s="49"/>
      <c r="L78" s="49"/>
      <c r="M78" s="49"/>
    </row>
    <row r="79" spans="5:13">
      <c r="E79" s="49"/>
      <c r="F79" s="49"/>
      <c r="G79" s="49"/>
      <c r="H79" s="49"/>
      <c r="I79" s="49"/>
      <c r="J79" s="49"/>
      <c r="K79" s="49"/>
      <c r="L79" s="49"/>
      <c r="M79" s="49"/>
    </row>
    <row r="80" spans="5:13">
      <c r="E80" s="49"/>
      <c r="F80" s="49"/>
      <c r="G80" s="49"/>
      <c r="H80" s="49"/>
      <c r="I80" s="49"/>
      <c r="J80" s="49"/>
      <c r="K80" s="49"/>
      <c r="L80" s="49"/>
      <c r="M80" s="49"/>
    </row>
    <row r="81" spans="5:13">
      <c r="E81" s="49"/>
      <c r="F81" s="49"/>
      <c r="G81" s="49"/>
      <c r="H81" s="49"/>
      <c r="I81" s="49"/>
      <c r="J81" s="49"/>
      <c r="K81" s="49"/>
      <c r="L81" s="49"/>
      <c r="M81" s="49"/>
    </row>
    <row r="82" spans="5:13">
      <c r="E82" s="49"/>
      <c r="F82" s="49"/>
      <c r="G82" s="49"/>
      <c r="H82" s="49"/>
      <c r="I82" s="49"/>
      <c r="J82" s="49"/>
      <c r="K82" s="49"/>
      <c r="L82" s="49"/>
      <c r="M82" s="49"/>
    </row>
    <row r="83" spans="5:13">
      <c r="E83" s="49"/>
      <c r="F83" s="49"/>
      <c r="G83" s="49"/>
      <c r="H83" s="49"/>
      <c r="I83" s="49"/>
      <c r="J83" s="49"/>
      <c r="K83" s="49"/>
      <c r="L83" s="49"/>
      <c r="M83" s="49"/>
    </row>
    <row r="84" spans="5:13">
      <c r="E84" s="49"/>
      <c r="F84" s="49"/>
      <c r="G84" s="49"/>
      <c r="H84" s="49"/>
      <c r="I84" s="49"/>
      <c r="J84" s="49"/>
      <c r="K84" s="49"/>
      <c r="L84" s="49"/>
      <c r="M84" s="49"/>
    </row>
    <row r="85" spans="5:13">
      <c r="E85" s="49"/>
      <c r="F85" s="49"/>
      <c r="G85" s="49"/>
      <c r="H85" s="49"/>
      <c r="I85" s="49"/>
      <c r="J85" s="49"/>
      <c r="K85" s="49"/>
      <c r="L85" s="49"/>
      <c r="M85" s="49"/>
    </row>
    <row r="86" spans="5:13">
      <c r="E86" s="49"/>
      <c r="F86" s="49"/>
      <c r="G86" s="49"/>
      <c r="H86" s="49"/>
      <c r="I86" s="49"/>
      <c r="J86" s="49"/>
      <c r="K86" s="49"/>
      <c r="L86" s="49"/>
      <c r="M86" s="49"/>
    </row>
    <row r="87" spans="5:13">
      <c r="E87" s="49"/>
      <c r="F87" s="49"/>
      <c r="G87" s="49"/>
      <c r="H87" s="49"/>
      <c r="I87" s="49"/>
      <c r="J87" s="49"/>
      <c r="K87" s="49"/>
      <c r="L87" s="49"/>
      <c r="M87" s="49"/>
    </row>
    <row r="88" spans="5:13">
      <c r="E88" s="49"/>
      <c r="F88" s="49"/>
      <c r="G88" s="49"/>
      <c r="H88" s="49"/>
      <c r="I88" s="49"/>
      <c r="J88" s="49"/>
      <c r="K88" s="49"/>
      <c r="L88" s="49"/>
      <c r="M88" s="49"/>
    </row>
    <row r="89" spans="5:13">
      <c r="E89" s="49"/>
      <c r="F89" s="49"/>
      <c r="G89" s="49"/>
      <c r="H89" s="49"/>
      <c r="I89" s="49"/>
      <c r="J89" s="49"/>
      <c r="K89" s="49"/>
      <c r="L89" s="49"/>
      <c r="M89" s="49"/>
    </row>
    <row r="90" spans="5:13">
      <c r="E90" s="49"/>
      <c r="F90" s="49"/>
      <c r="G90" s="49"/>
      <c r="H90" s="49"/>
      <c r="I90" s="49"/>
      <c r="J90" s="49"/>
      <c r="K90" s="49"/>
      <c r="L90" s="49"/>
      <c r="M90" s="49"/>
    </row>
    <row r="91" spans="5:13">
      <c r="E91" s="49"/>
      <c r="F91" s="49"/>
      <c r="G91" s="49"/>
      <c r="H91" s="49"/>
      <c r="I91" s="49"/>
      <c r="J91" s="49"/>
      <c r="K91" s="49"/>
      <c r="L91" s="49"/>
      <c r="M91" s="49"/>
    </row>
    <row r="92" spans="5:13">
      <c r="E92" s="49"/>
      <c r="F92" s="49"/>
      <c r="G92" s="49"/>
      <c r="H92" s="49"/>
      <c r="I92" s="49"/>
      <c r="J92" s="49"/>
      <c r="K92" s="49"/>
      <c r="L92" s="49"/>
      <c r="M92" s="49"/>
    </row>
    <row r="93" spans="5:13">
      <c r="E93" s="49"/>
      <c r="F93" s="49"/>
      <c r="G93" s="49"/>
      <c r="H93" s="49"/>
      <c r="I93" s="49"/>
      <c r="J93" s="49"/>
      <c r="K93" s="49"/>
      <c r="L93" s="49"/>
      <c r="M93" s="49"/>
    </row>
    <row r="94" spans="5:13">
      <c r="E94" s="49"/>
      <c r="F94" s="49"/>
      <c r="G94" s="49"/>
      <c r="H94" s="49"/>
      <c r="I94" s="49"/>
      <c r="J94" s="49"/>
      <c r="K94" s="49"/>
      <c r="L94" s="49"/>
      <c r="M94" s="49"/>
    </row>
    <row r="95" spans="5:13">
      <c r="E95" s="49"/>
      <c r="F95" s="49"/>
      <c r="G95" s="49"/>
      <c r="H95" s="49"/>
      <c r="I95" s="49"/>
      <c r="J95" s="49"/>
      <c r="K95" s="49"/>
      <c r="L95" s="49"/>
      <c r="M95" s="49"/>
    </row>
    <row r="96" spans="5:13">
      <c r="E96" s="49"/>
      <c r="F96" s="49"/>
      <c r="G96" s="49"/>
      <c r="H96" s="49"/>
      <c r="I96" s="49"/>
      <c r="J96" s="49"/>
      <c r="K96" s="49"/>
      <c r="L96" s="49"/>
      <c r="M96" s="49"/>
    </row>
    <row r="97" spans="5:13">
      <c r="E97" s="49"/>
      <c r="F97" s="49"/>
      <c r="G97" s="49"/>
      <c r="H97" s="49"/>
      <c r="I97" s="49"/>
      <c r="J97" s="49"/>
      <c r="K97" s="49"/>
      <c r="L97" s="49"/>
      <c r="M97" s="49"/>
    </row>
    <row r="98" spans="5:13">
      <c r="E98" s="49"/>
      <c r="F98" s="49"/>
      <c r="G98" s="49"/>
      <c r="H98" s="49"/>
      <c r="I98" s="49"/>
      <c r="J98" s="49"/>
      <c r="K98" s="49"/>
      <c r="L98" s="49"/>
      <c r="M98" s="49"/>
    </row>
    <row r="99" spans="5:13">
      <c r="E99" s="49"/>
      <c r="F99" s="49"/>
      <c r="G99" s="49"/>
      <c r="H99" s="49"/>
      <c r="I99" s="49"/>
      <c r="J99" s="49"/>
      <c r="K99" s="49"/>
      <c r="L99" s="49"/>
      <c r="M99" s="49"/>
    </row>
    <row r="100" spans="5:13">
      <c r="E100" s="49"/>
      <c r="F100" s="49"/>
      <c r="G100" s="49"/>
      <c r="H100" s="49"/>
      <c r="I100" s="49"/>
      <c r="J100" s="49"/>
      <c r="K100" s="49"/>
      <c r="L100" s="49"/>
      <c r="M100" s="49"/>
    </row>
    <row r="101" spans="5:13">
      <c r="E101" s="49"/>
      <c r="F101" s="49"/>
      <c r="G101" s="49"/>
      <c r="H101" s="49"/>
      <c r="I101" s="49"/>
      <c r="J101" s="49"/>
      <c r="K101" s="49"/>
      <c r="L101" s="49"/>
      <c r="M101" s="49"/>
    </row>
    <row r="102" spans="5:13">
      <c r="E102" s="49"/>
      <c r="F102" s="49"/>
      <c r="G102" s="49"/>
      <c r="H102" s="49"/>
      <c r="I102" s="49"/>
      <c r="J102" s="49"/>
      <c r="K102" s="49"/>
      <c r="L102" s="49"/>
      <c r="M102" s="49"/>
    </row>
    <row r="103" spans="5:13">
      <c r="E103" s="49"/>
      <c r="F103" s="49"/>
      <c r="G103" s="49"/>
      <c r="H103" s="49"/>
      <c r="I103" s="49"/>
      <c r="J103" s="49"/>
      <c r="K103" s="49"/>
      <c r="L103" s="49"/>
      <c r="M103" s="49"/>
    </row>
    <row r="104" spans="5:13">
      <c r="E104" s="49"/>
      <c r="F104" s="49"/>
      <c r="G104" s="49"/>
      <c r="H104" s="49"/>
      <c r="I104" s="49"/>
      <c r="J104" s="49"/>
      <c r="K104" s="49"/>
      <c r="L104" s="49"/>
      <c r="M104" s="49"/>
    </row>
    <row r="105" spans="5:13">
      <c r="E105" s="49"/>
      <c r="F105" s="49"/>
      <c r="G105" s="49"/>
      <c r="H105" s="49"/>
      <c r="I105" s="49"/>
      <c r="J105" s="49"/>
      <c r="K105" s="49"/>
      <c r="L105" s="49"/>
      <c r="M105" s="49"/>
    </row>
    <row r="106" spans="5:13">
      <c r="E106" s="49"/>
      <c r="F106" s="49"/>
      <c r="G106" s="49"/>
      <c r="H106" s="49"/>
      <c r="I106" s="49"/>
      <c r="J106" s="49"/>
      <c r="K106" s="49"/>
      <c r="L106" s="49"/>
      <c r="M106" s="49"/>
    </row>
    <row r="107" spans="5:13">
      <c r="E107" s="49"/>
      <c r="F107" s="49"/>
      <c r="G107" s="49"/>
      <c r="H107" s="49"/>
      <c r="I107" s="49"/>
      <c r="J107" s="49"/>
      <c r="K107" s="49"/>
      <c r="L107" s="49"/>
      <c r="M107" s="49"/>
    </row>
    <row r="108" spans="5:13">
      <c r="E108" s="49"/>
      <c r="F108" s="49"/>
      <c r="G108" s="49"/>
      <c r="H108" s="49"/>
      <c r="I108" s="49"/>
      <c r="J108" s="49"/>
      <c r="K108" s="49"/>
      <c r="L108" s="49"/>
      <c r="M108" s="49"/>
    </row>
    <row r="109" spans="5:13">
      <c r="E109" s="49"/>
      <c r="F109" s="49"/>
      <c r="G109" s="49"/>
      <c r="H109" s="49"/>
      <c r="I109" s="49"/>
      <c r="J109" s="49"/>
      <c r="K109" s="49"/>
      <c r="L109" s="49"/>
      <c r="M109" s="49"/>
    </row>
    <row r="110" spans="5:13">
      <c r="E110" s="49"/>
      <c r="F110" s="49"/>
      <c r="G110" s="49"/>
      <c r="H110" s="49"/>
      <c r="I110" s="49"/>
      <c r="J110" s="49"/>
      <c r="K110" s="49"/>
      <c r="L110" s="49"/>
      <c r="M110" s="49"/>
    </row>
    <row r="111" spans="5:13">
      <c r="E111" s="49"/>
      <c r="F111" s="49"/>
      <c r="G111" s="49"/>
      <c r="H111" s="49"/>
      <c r="I111" s="49"/>
      <c r="J111" s="49"/>
      <c r="K111" s="49"/>
      <c r="L111" s="49"/>
      <c r="M111" s="49"/>
    </row>
    <row r="112" spans="5:13">
      <c r="E112" s="49"/>
      <c r="F112" s="49"/>
      <c r="G112" s="49"/>
      <c r="H112" s="49"/>
      <c r="I112" s="49"/>
      <c r="J112" s="49"/>
      <c r="K112" s="49"/>
      <c r="L112" s="49"/>
      <c r="M112" s="49"/>
    </row>
    <row r="113" spans="5:13">
      <c r="E113" s="49"/>
      <c r="F113" s="49"/>
      <c r="G113" s="49"/>
      <c r="H113" s="49"/>
      <c r="I113" s="49"/>
      <c r="J113" s="49"/>
      <c r="K113" s="49"/>
      <c r="L113" s="49"/>
      <c r="M113" s="49"/>
    </row>
    <row r="114" spans="5:13">
      <c r="E114" s="49"/>
      <c r="F114" s="49"/>
      <c r="G114" s="49"/>
      <c r="H114" s="49"/>
      <c r="I114" s="49"/>
      <c r="J114" s="49"/>
      <c r="K114" s="49"/>
      <c r="L114" s="49"/>
      <c r="M114" s="49"/>
    </row>
    <row r="115" spans="5:13">
      <c r="E115" s="49"/>
      <c r="F115" s="49"/>
      <c r="G115" s="49"/>
      <c r="H115" s="49"/>
      <c r="I115" s="49"/>
      <c r="J115" s="49"/>
      <c r="K115" s="49"/>
      <c r="L115" s="49"/>
      <c r="M115" s="49"/>
    </row>
    <row r="116" spans="5:13">
      <c r="E116" s="49"/>
      <c r="F116" s="49"/>
      <c r="G116" s="49"/>
      <c r="H116" s="49"/>
      <c r="I116" s="49"/>
      <c r="J116" s="49"/>
      <c r="K116" s="49"/>
      <c r="L116" s="49"/>
      <c r="M116" s="49"/>
    </row>
    <row r="117" spans="5:13">
      <c r="E117" s="49"/>
      <c r="F117" s="49"/>
      <c r="G117" s="49"/>
      <c r="H117" s="49"/>
      <c r="I117" s="49"/>
      <c r="J117" s="49"/>
      <c r="K117" s="49"/>
      <c r="L117" s="49"/>
      <c r="M117" s="49"/>
    </row>
    <row r="118" spans="5:13">
      <c r="E118" s="49"/>
      <c r="F118" s="49"/>
      <c r="G118" s="49"/>
      <c r="H118" s="49"/>
      <c r="I118" s="49"/>
      <c r="J118" s="49"/>
      <c r="K118" s="49"/>
      <c r="L118" s="49"/>
      <c r="M118" s="49"/>
    </row>
    <row r="119" spans="5:13">
      <c r="E119" s="49"/>
      <c r="F119" s="49"/>
      <c r="G119" s="49"/>
      <c r="H119" s="49"/>
      <c r="I119" s="49"/>
      <c r="J119" s="49"/>
      <c r="K119" s="49"/>
      <c r="L119" s="49"/>
      <c r="M119" s="49"/>
    </row>
    <row r="120" spans="5:13">
      <c r="E120" s="49"/>
      <c r="F120" s="49"/>
      <c r="G120" s="49"/>
      <c r="H120" s="49"/>
      <c r="I120" s="49"/>
      <c r="J120" s="49"/>
      <c r="K120" s="49"/>
      <c r="L120" s="49"/>
      <c r="M120" s="49"/>
    </row>
    <row r="121" spans="5:13">
      <c r="E121" s="49"/>
      <c r="F121" s="49"/>
      <c r="G121" s="49"/>
      <c r="H121" s="49"/>
      <c r="I121" s="49"/>
      <c r="J121" s="49"/>
      <c r="K121" s="49"/>
      <c r="L121" s="49"/>
      <c r="M121" s="49"/>
    </row>
    <row r="122" spans="5:13">
      <c r="E122" s="49"/>
      <c r="F122" s="49"/>
      <c r="G122" s="49"/>
      <c r="H122" s="49"/>
      <c r="I122" s="49"/>
      <c r="J122" s="49"/>
      <c r="K122" s="49"/>
      <c r="L122" s="49"/>
      <c r="M122" s="49"/>
    </row>
    <row r="123" spans="5:13">
      <c r="E123" s="49"/>
      <c r="F123" s="49"/>
      <c r="G123" s="49"/>
      <c r="H123" s="49"/>
      <c r="I123" s="49"/>
      <c r="J123" s="49"/>
      <c r="K123" s="49"/>
      <c r="L123" s="49"/>
      <c r="M123" s="49"/>
    </row>
    <row r="124" spans="5:13">
      <c r="E124" s="49"/>
      <c r="F124" s="49"/>
      <c r="G124" s="49"/>
      <c r="H124" s="49"/>
      <c r="I124" s="49"/>
      <c r="J124" s="49"/>
      <c r="K124" s="49"/>
      <c r="L124" s="49"/>
      <c r="M124" s="49"/>
    </row>
    <row r="125" spans="5:13">
      <c r="E125" s="49"/>
      <c r="F125" s="49"/>
      <c r="G125" s="49"/>
      <c r="H125" s="49"/>
      <c r="I125" s="49"/>
      <c r="J125" s="49"/>
      <c r="K125" s="49"/>
      <c r="L125" s="49"/>
      <c r="M125" s="49"/>
    </row>
    <row r="126" spans="5:13">
      <c r="E126" s="49"/>
      <c r="F126" s="49"/>
      <c r="G126" s="49"/>
      <c r="H126" s="49"/>
      <c r="I126" s="49"/>
      <c r="J126" s="49"/>
      <c r="K126" s="49"/>
      <c r="L126" s="49"/>
      <c r="M126" s="49"/>
    </row>
    <row r="127" spans="5:13">
      <c r="E127" s="49"/>
      <c r="F127" s="49"/>
      <c r="G127" s="49"/>
      <c r="H127" s="49"/>
      <c r="I127" s="49"/>
      <c r="J127" s="49"/>
      <c r="K127" s="49"/>
      <c r="L127" s="49"/>
      <c r="M127" s="49"/>
    </row>
    <row r="128" spans="5:13">
      <c r="E128" s="49"/>
      <c r="F128" s="49"/>
      <c r="G128" s="49"/>
      <c r="H128" s="49"/>
      <c r="I128" s="49"/>
      <c r="J128" s="49"/>
      <c r="K128" s="49"/>
      <c r="L128" s="49"/>
      <c r="M128" s="49"/>
    </row>
    <row r="129" spans="5:13">
      <c r="E129" s="49"/>
      <c r="F129" s="49"/>
      <c r="G129" s="49"/>
      <c r="H129" s="49"/>
      <c r="I129" s="49"/>
      <c r="J129" s="49"/>
      <c r="K129" s="49"/>
      <c r="L129" s="49"/>
      <c r="M129" s="49"/>
    </row>
    <row r="130" spans="5:13">
      <c r="E130" s="49"/>
      <c r="F130" s="49"/>
      <c r="G130" s="49"/>
      <c r="H130" s="49"/>
      <c r="I130" s="49"/>
      <c r="J130" s="49"/>
      <c r="K130" s="49"/>
      <c r="L130" s="49"/>
      <c r="M130" s="49"/>
    </row>
    <row r="131" spans="5:13">
      <c r="E131" s="49"/>
      <c r="F131" s="49"/>
      <c r="G131" s="49"/>
      <c r="H131" s="49"/>
      <c r="I131" s="49"/>
      <c r="J131" s="49"/>
      <c r="K131" s="49"/>
      <c r="L131" s="49"/>
      <c r="M131" s="49"/>
    </row>
    <row r="132" spans="5:13">
      <c r="E132" s="49"/>
      <c r="F132" s="49"/>
      <c r="G132" s="49"/>
      <c r="H132" s="49"/>
      <c r="I132" s="49"/>
      <c r="J132" s="49"/>
      <c r="K132" s="49"/>
      <c r="L132" s="49"/>
      <c r="M132" s="49"/>
    </row>
    <row r="133" spans="5:13">
      <c r="E133" s="49"/>
      <c r="F133" s="49"/>
      <c r="G133" s="49"/>
      <c r="H133" s="49"/>
      <c r="I133" s="49"/>
      <c r="J133" s="49"/>
      <c r="K133" s="49"/>
      <c r="L133" s="49"/>
      <c r="M133" s="49"/>
    </row>
    <row r="134" spans="5:13">
      <c r="E134" s="49"/>
      <c r="F134" s="49"/>
      <c r="G134" s="49"/>
      <c r="H134" s="49"/>
      <c r="I134" s="49"/>
      <c r="J134" s="49"/>
      <c r="K134" s="49"/>
      <c r="L134" s="49"/>
      <c r="M134" s="49"/>
    </row>
    <row r="135" spans="5:13">
      <c r="E135" s="49"/>
      <c r="F135" s="49"/>
      <c r="G135" s="49"/>
      <c r="H135" s="49"/>
      <c r="I135" s="49"/>
      <c r="J135" s="49"/>
      <c r="K135" s="49"/>
      <c r="L135" s="49"/>
      <c r="M135" s="49"/>
    </row>
    <row r="136" spans="5:13">
      <c r="E136" s="49"/>
      <c r="F136" s="49"/>
      <c r="G136" s="49"/>
      <c r="H136" s="49"/>
      <c r="I136" s="49"/>
      <c r="J136" s="49"/>
      <c r="K136" s="49"/>
      <c r="L136" s="49"/>
      <c r="M136" s="49"/>
    </row>
    <row r="137" spans="5:13">
      <c r="E137" s="49"/>
      <c r="F137" s="49"/>
      <c r="G137" s="49"/>
      <c r="H137" s="49"/>
      <c r="I137" s="49"/>
      <c r="J137" s="49"/>
      <c r="K137" s="49"/>
      <c r="L137" s="49"/>
      <c r="M137" s="49"/>
    </row>
    <row r="138" spans="5:13">
      <c r="E138" s="49"/>
      <c r="F138" s="49"/>
      <c r="G138" s="49"/>
      <c r="H138" s="49"/>
      <c r="I138" s="49"/>
      <c r="J138" s="49"/>
      <c r="K138" s="49"/>
      <c r="L138" s="49"/>
      <c r="M138" s="49"/>
    </row>
    <row r="139" spans="5:13">
      <c r="E139" s="49"/>
      <c r="F139" s="49"/>
      <c r="G139" s="49"/>
      <c r="H139" s="49"/>
      <c r="I139" s="49"/>
      <c r="J139" s="49"/>
      <c r="K139" s="49"/>
      <c r="L139" s="49"/>
      <c r="M139" s="49"/>
    </row>
    <row r="140" spans="5:13">
      <c r="E140" s="49"/>
      <c r="F140" s="49"/>
      <c r="G140" s="49"/>
      <c r="H140" s="49"/>
      <c r="I140" s="49"/>
      <c r="J140" s="49"/>
      <c r="K140" s="49"/>
      <c r="L140" s="49"/>
      <c r="M140" s="49"/>
    </row>
    <row r="141" spans="5:13">
      <c r="E141" s="49"/>
      <c r="F141" s="49"/>
      <c r="G141" s="49"/>
      <c r="H141" s="49"/>
      <c r="I141" s="49"/>
      <c r="J141" s="49"/>
      <c r="K141" s="49"/>
      <c r="L141" s="49"/>
      <c r="M141" s="49"/>
    </row>
    <row r="142" spans="5:13">
      <c r="E142" s="49"/>
      <c r="F142" s="49"/>
      <c r="G142" s="49"/>
      <c r="H142" s="49"/>
      <c r="I142" s="49"/>
      <c r="J142" s="49"/>
      <c r="K142" s="49"/>
      <c r="L142" s="49"/>
      <c r="M142" s="49"/>
    </row>
    <row r="143" spans="5:13">
      <c r="E143" s="49"/>
      <c r="F143" s="49"/>
      <c r="G143" s="49"/>
      <c r="H143" s="49"/>
      <c r="I143" s="49"/>
      <c r="J143" s="49"/>
      <c r="K143" s="49"/>
      <c r="L143" s="49"/>
      <c r="M143" s="49"/>
    </row>
    <row r="144" spans="5:13">
      <c r="E144" s="49"/>
      <c r="F144" s="49"/>
      <c r="G144" s="49"/>
      <c r="H144" s="49"/>
      <c r="I144" s="49"/>
      <c r="J144" s="49"/>
      <c r="K144" s="49"/>
      <c r="L144" s="49"/>
      <c r="M144" s="49"/>
    </row>
    <row r="145" spans="5:13">
      <c r="E145" s="49"/>
      <c r="F145" s="49"/>
      <c r="G145" s="49"/>
      <c r="H145" s="49"/>
      <c r="I145" s="49"/>
      <c r="J145" s="49"/>
      <c r="K145" s="49"/>
      <c r="L145" s="49"/>
      <c r="M145" s="49"/>
    </row>
    <row r="146" spans="5:13">
      <c r="E146" s="49"/>
      <c r="F146" s="49"/>
      <c r="G146" s="49"/>
      <c r="H146" s="49"/>
      <c r="I146" s="49"/>
      <c r="J146" s="49"/>
      <c r="K146" s="49"/>
      <c r="L146" s="49"/>
      <c r="M146" s="49"/>
    </row>
    <row r="147" spans="5:13">
      <c r="E147" s="49"/>
      <c r="F147" s="49"/>
      <c r="G147" s="49"/>
      <c r="H147" s="49"/>
      <c r="I147" s="49"/>
      <c r="J147" s="49"/>
      <c r="K147" s="49"/>
      <c r="L147" s="49"/>
      <c r="M147" s="49"/>
    </row>
    <row r="148" spans="5:13">
      <c r="E148" s="49"/>
      <c r="F148" s="49"/>
      <c r="G148" s="49"/>
      <c r="H148" s="49"/>
      <c r="I148" s="49"/>
      <c r="J148" s="49"/>
      <c r="K148" s="49"/>
      <c r="L148" s="49"/>
      <c r="M148" s="49"/>
    </row>
    <row r="149" spans="5:13">
      <c r="E149" s="49"/>
      <c r="F149" s="49"/>
      <c r="G149" s="49"/>
      <c r="H149" s="49"/>
      <c r="I149" s="49"/>
      <c r="J149" s="49"/>
      <c r="K149" s="49"/>
      <c r="L149" s="49"/>
      <c r="M149" s="49"/>
    </row>
    <row r="150" spans="5:13">
      <c r="E150" s="49"/>
      <c r="F150" s="49"/>
      <c r="G150" s="49"/>
      <c r="H150" s="49"/>
      <c r="I150" s="49"/>
      <c r="J150" s="49"/>
      <c r="K150" s="49"/>
      <c r="L150" s="49"/>
      <c r="M150" s="49"/>
    </row>
    <row r="151" spans="5:13">
      <c r="E151" s="49"/>
      <c r="F151" s="49"/>
      <c r="G151" s="49"/>
      <c r="H151" s="49"/>
      <c r="I151" s="49"/>
      <c r="J151" s="49"/>
      <c r="K151" s="49"/>
      <c r="L151" s="49"/>
      <c r="M151" s="49"/>
    </row>
    <row r="152" spans="5:13">
      <c r="E152" s="49"/>
      <c r="F152" s="49"/>
      <c r="G152" s="49"/>
      <c r="H152" s="49"/>
      <c r="I152" s="49"/>
      <c r="J152" s="49"/>
      <c r="K152" s="49"/>
      <c r="L152" s="49"/>
      <c r="M152" s="49"/>
    </row>
    <row r="153" spans="5:13">
      <c r="E153" s="49"/>
      <c r="F153" s="49"/>
      <c r="G153" s="49"/>
      <c r="H153" s="49"/>
      <c r="I153" s="49"/>
      <c r="J153" s="49"/>
      <c r="K153" s="49"/>
      <c r="L153" s="49"/>
      <c r="M153" s="49"/>
    </row>
    <row r="154" spans="5:13">
      <c r="E154" s="49"/>
      <c r="F154" s="49"/>
      <c r="G154" s="49"/>
      <c r="H154" s="49"/>
      <c r="I154" s="49"/>
      <c r="J154" s="49"/>
      <c r="K154" s="49"/>
      <c r="L154" s="49"/>
      <c r="M154" s="49"/>
    </row>
    <row r="155" spans="5:13">
      <c r="E155" s="49"/>
      <c r="F155" s="49"/>
      <c r="G155" s="49"/>
      <c r="H155" s="49"/>
      <c r="I155" s="49"/>
      <c r="J155" s="49"/>
      <c r="K155" s="49"/>
      <c r="L155" s="49"/>
      <c r="M155" s="49"/>
    </row>
    <row r="156" spans="5:13">
      <c r="E156" s="49"/>
      <c r="F156" s="49"/>
      <c r="G156" s="49"/>
      <c r="H156" s="49"/>
      <c r="I156" s="49"/>
      <c r="J156" s="49"/>
      <c r="K156" s="49"/>
      <c r="L156" s="49"/>
      <c r="M156" s="49"/>
    </row>
    <row r="157" spans="5:13">
      <c r="E157" s="49"/>
      <c r="F157" s="49"/>
      <c r="G157" s="49"/>
      <c r="H157" s="49"/>
      <c r="I157" s="49"/>
      <c r="J157" s="49"/>
      <c r="K157" s="49"/>
      <c r="L157" s="49"/>
      <c r="M157" s="49"/>
    </row>
    <row r="158" spans="5:13">
      <c r="E158" s="49"/>
      <c r="F158" s="49"/>
      <c r="G158" s="49"/>
      <c r="H158" s="49"/>
      <c r="I158" s="49"/>
      <c r="J158" s="49"/>
      <c r="K158" s="49"/>
      <c r="L158" s="49"/>
      <c r="M158" s="49"/>
    </row>
    <row r="159" spans="5:13">
      <c r="E159" s="49"/>
      <c r="F159" s="49"/>
      <c r="G159" s="49"/>
      <c r="H159" s="49"/>
      <c r="I159" s="49"/>
      <c r="J159" s="49"/>
      <c r="K159" s="49"/>
      <c r="L159" s="49"/>
      <c r="M159" s="49"/>
    </row>
    <row r="160" spans="5:13">
      <c r="E160" s="49"/>
      <c r="F160" s="49"/>
      <c r="G160" s="49"/>
      <c r="H160" s="49"/>
      <c r="I160" s="49"/>
      <c r="J160" s="49"/>
      <c r="K160" s="49"/>
      <c r="L160" s="49"/>
      <c r="M160" s="49"/>
    </row>
    <row r="161" spans="5:13">
      <c r="E161" s="49"/>
      <c r="F161" s="49"/>
      <c r="G161" s="49"/>
      <c r="H161" s="49"/>
      <c r="I161" s="49"/>
      <c r="J161" s="49"/>
      <c r="K161" s="49"/>
      <c r="L161" s="49"/>
      <c r="M161" s="49"/>
    </row>
    <row r="162" spans="5:13">
      <c r="E162" s="49"/>
      <c r="F162" s="49"/>
      <c r="G162" s="49"/>
      <c r="H162" s="49"/>
      <c r="I162" s="49"/>
      <c r="J162" s="49"/>
      <c r="K162" s="49"/>
      <c r="L162" s="49"/>
      <c r="M162" s="49"/>
    </row>
    <row r="163" spans="5:13">
      <c r="E163" s="49"/>
      <c r="F163" s="49"/>
      <c r="G163" s="49"/>
      <c r="H163" s="49"/>
      <c r="I163" s="49"/>
      <c r="J163" s="49"/>
      <c r="K163" s="49"/>
      <c r="L163" s="49"/>
      <c r="M163" s="49"/>
    </row>
    <row r="164" spans="5:13">
      <c r="E164" s="49"/>
      <c r="F164" s="49"/>
      <c r="G164" s="49"/>
      <c r="H164" s="49"/>
      <c r="I164" s="49"/>
      <c r="J164" s="49"/>
      <c r="K164" s="49"/>
      <c r="L164" s="49"/>
      <c r="M164" s="49"/>
    </row>
    <row r="165" spans="5:13">
      <c r="E165" s="49"/>
      <c r="F165" s="49"/>
      <c r="G165" s="49"/>
      <c r="H165" s="49"/>
      <c r="I165" s="49"/>
      <c r="J165" s="49"/>
      <c r="K165" s="49"/>
      <c r="L165" s="49"/>
      <c r="M165" s="49"/>
    </row>
    <row r="166" spans="5:13">
      <c r="E166" s="49"/>
      <c r="F166" s="49"/>
      <c r="G166" s="49"/>
      <c r="H166" s="49"/>
      <c r="I166" s="49"/>
      <c r="J166" s="49"/>
      <c r="K166" s="49"/>
      <c r="L166" s="49"/>
      <c r="M166" s="49"/>
    </row>
    <row r="167" spans="5:13">
      <c r="E167" s="49"/>
      <c r="F167" s="49"/>
      <c r="G167" s="49"/>
      <c r="H167" s="49"/>
      <c r="I167" s="49"/>
      <c r="J167" s="49"/>
      <c r="K167" s="49"/>
      <c r="L167" s="49"/>
      <c r="M167" s="49"/>
    </row>
    <row r="168" spans="5:13">
      <c r="E168" s="49"/>
      <c r="F168" s="49"/>
      <c r="G168" s="49"/>
      <c r="H168" s="49"/>
      <c r="I168" s="49"/>
      <c r="J168" s="49"/>
      <c r="K168" s="49"/>
      <c r="L168" s="49"/>
      <c r="M168" s="49"/>
    </row>
    <row r="169" spans="5:13">
      <c r="E169" s="49"/>
      <c r="F169" s="49"/>
      <c r="G169" s="49"/>
      <c r="H169" s="49"/>
      <c r="I169" s="49"/>
      <c r="J169" s="49"/>
      <c r="K169" s="49"/>
      <c r="L169" s="49"/>
      <c r="M169" s="49"/>
    </row>
    <row r="170" spans="5:13">
      <c r="E170" s="49"/>
      <c r="F170" s="49"/>
      <c r="G170" s="49"/>
      <c r="H170" s="49"/>
      <c r="I170" s="49"/>
      <c r="J170" s="49"/>
      <c r="K170" s="49"/>
      <c r="L170" s="49"/>
      <c r="M170" s="49"/>
    </row>
    <row r="171" spans="5:13">
      <c r="E171" s="49"/>
      <c r="F171" s="49"/>
      <c r="G171" s="49"/>
      <c r="H171" s="49"/>
      <c r="I171" s="49"/>
      <c r="J171" s="49"/>
      <c r="K171" s="49"/>
      <c r="L171" s="49"/>
      <c r="M171" s="49"/>
    </row>
    <row r="172" spans="5:13">
      <c r="E172" s="49"/>
      <c r="F172" s="49"/>
      <c r="G172" s="49"/>
      <c r="H172" s="49"/>
      <c r="I172" s="49"/>
      <c r="J172" s="49"/>
      <c r="K172" s="49"/>
      <c r="L172" s="49"/>
      <c r="M172" s="49"/>
    </row>
    <row r="173" spans="5:13">
      <c r="E173" s="49"/>
      <c r="F173" s="49"/>
      <c r="G173" s="49"/>
      <c r="H173" s="49"/>
      <c r="I173" s="49"/>
      <c r="J173" s="49"/>
      <c r="K173" s="49"/>
      <c r="L173" s="49"/>
      <c r="M173" s="49"/>
    </row>
    <row r="174" spans="5:13">
      <c r="E174" s="49"/>
      <c r="F174" s="49"/>
      <c r="G174" s="49"/>
      <c r="H174" s="49"/>
      <c r="I174" s="49"/>
      <c r="J174" s="49"/>
      <c r="K174" s="49"/>
      <c r="L174" s="49"/>
      <c r="M174" s="49"/>
    </row>
    <row r="175" spans="5:13">
      <c r="E175" s="49"/>
      <c r="F175" s="49"/>
      <c r="G175" s="49"/>
      <c r="H175" s="49"/>
      <c r="I175" s="49"/>
      <c r="J175" s="49"/>
      <c r="K175" s="49"/>
      <c r="L175" s="49"/>
      <c r="M175" s="49"/>
    </row>
    <row r="176" spans="5:13">
      <c r="E176" s="49"/>
      <c r="F176" s="49"/>
      <c r="G176" s="49"/>
      <c r="H176" s="49"/>
      <c r="I176" s="49"/>
      <c r="J176" s="49"/>
      <c r="K176" s="49"/>
      <c r="L176" s="49"/>
      <c r="M176" s="49"/>
    </row>
    <row r="177" spans="5:13">
      <c r="E177" s="49"/>
      <c r="F177" s="49"/>
      <c r="G177" s="49"/>
      <c r="H177" s="49"/>
      <c r="I177" s="49"/>
      <c r="J177" s="49"/>
      <c r="K177" s="49"/>
      <c r="L177" s="49"/>
      <c r="M177" s="49"/>
    </row>
    <row r="178" spans="5:13">
      <c r="E178" s="49"/>
      <c r="F178" s="49"/>
      <c r="G178" s="49"/>
      <c r="H178" s="49"/>
      <c r="I178" s="49"/>
      <c r="J178" s="49"/>
      <c r="K178" s="49"/>
      <c r="L178" s="49"/>
      <c r="M178" s="49"/>
    </row>
    <row r="179" spans="5:13">
      <c r="E179" s="49"/>
      <c r="F179" s="49"/>
      <c r="G179" s="49"/>
      <c r="H179" s="49"/>
      <c r="I179" s="49"/>
      <c r="J179" s="49"/>
      <c r="K179" s="49"/>
      <c r="L179" s="49"/>
      <c r="M179" s="49"/>
    </row>
    <row r="180" spans="5:13">
      <c r="E180" s="49"/>
      <c r="F180" s="49"/>
      <c r="G180" s="49"/>
      <c r="H180" s="49"/>
      <c r="I180" s="49"/>
      <c r="J180" s="49"/>
      <c r="K180" s="49"/>
      <c r="L180" s="49"/>
      <c r="M180" s="49"/>
    </row>
    <row r="181" spans="5:13">
      <c r="E181" s="49"/>
      <c r="F181" s="49"/>
      <c r="G181" s="49"/>
      <c r="H181" s="49"/>
      <c r="I181" s="49"/>
      <c r="J181" s="49"/>
      <c r="K181" s="49"/>
      <c r="L181" s="49"/>
      <c r="M181" s="49"/>
    </row>
    <row r="182" spans="5:13">
      <c r="E182" s="49"/>
      <c r="F182" s="49"/>
      <c r="G182" s="49"/>
      <c r="H182" s="49"/>
      <c r="I182" s="49"/>
      <c r="J182" s="49"/>
      <c r="K182" s="49"/>
      <c r="L182" s="49"/>
      <c r="M182" s="49"/>
    </row>
    <row r="183" spans="5:13">
      <c r="E183" s="49"/>
      <c r="F183" s="49"/>
      <c r="G183" s="49"/>
      <c r="H183" s="49"/>
      <c r="I183" s="49"/>
      <c r="J183" s="49"/>
      <c r="K183" s="49"/>
      <c r="L183" s="49"/>
      <c r="M183" s="49"/>
    </row>
    <row r="184" spans="5:13">
      <c r="E184" s="49"/>
      <c r="F184" s="49"/>
      <c r="G184" s="49"/>
      <c r="H184" s="49"/>
      <c r="I184" s="49"/>
      <c r="J184" s="49"/>
      <c r="K184" s="49"/>
      <c r="L184" s="49"/>
      <c r="M184" s="49"/>
    </row>
    <row r="185" spans="5:13">
      <c r="E185" s="49"/>
      <c r="F185" s="49"/>
      <c r="G185" s="49"/>
      <c r="H185" s="49"/>
      <c r="I185" s="49"/>
      <c r="J185" s="49"/>
      <c r="K185" s="49"/>
      <c r="L185" s="49"/>
      <c r="M185" s="49"/>
    </row>
    <row r="186" spans="5:13">
      <c r="E186" s="49"/>
      <c r="F186" s="49"/>
      <c r="G186" s="49"/>
      <c r="H186" s="49"/>
      <c r="I186" s="49"/>
      <c r="J186" s="49"/>
      <c r="K186" s="49"/>
      <c r="L186" s="49"/>
      <c r="M186" s="49"/>
    </row>
    <row r="187" spans="5:13">
      <c r="E187" s="49"/>
      <c r="F187" s="49"/>
      <c r="G187" s="49"/>
      <c r="H187" s="49"/>
      <c r="I187" s="49"/>
      <c r="J187" s="49"/>
      <c r="K187" s="49"/>
      <c r="L187" s="49"/>
      <c r="M187" s="49"/>
    </row>
    <row r="188" spans="5:13">
      <c r="E188" s="49"/>
      <c r="F188" s="49"/>
      <c r="G188" s="49"/>
      <c r="H188" s="49"/>
      <c r="I188" s="49"/>
      <c r="J188" s="49"/>
      <c r="K188" s="49"/>
      <c r="L188" s="49"/>
      <c r="M188" s="49"/>
    </row>
    <row r="189" spans="5:13">
      <c r="E189" s="49"/>
      <c r="F189" s="49"/>
      <c r="G189" s="49"/>
      <c r="H189" s="49"/>
      <c r="I189" s="49"/>
      <c r="J189" s="49"/>
      <c r="K189" s="49"/>
      <c r="L189" s="49"/>
      <c r="M189" s="49"/>
    </row>
    <row r="190" spans="5:13">
      <c r="E190" s="49"/>
      <c r="F190" s="49"/>
      <c r="G190" s="49"/>
      <c r="H190" s="49"/>
      <c r="I190" s="49"/>
      <c r="J190" s="49"/>
      <c r="K190" s="49"/>
      <c r="L190" s="49"/>
      <c r="M190" s="49"/>
    </row>
    <row r="191" spans="5:13">
      <c r="E191" s="49"/>
      <c r="F191" s="49"/>
      <c r="G191" s="49"/>
      <c r="H191" s="49"/>
      <c r="I191" s="49"/>
      <c r="J191" s="49"/>
      <c r="K191" s="49"/>
      <c r="L191" s="49"/>
      <c r="M191" s="49"/>
    </row>
    <row r="192" spans="5:13">
      <c r="E192" s="49"/>
      <c r="F192" s="49"/>
      <c r="G192" s="49"/>
      <c r="H192" s="49"/>
      <c r="I192" s="49"/>
      <c r="J192" s="49"/>
      <c r="K192" s="49"/>
      <c r="L192" s="49"/>
      <c r="M192" s="49"/>
    </row>
    <row r="193" spans="5:13">
      <c r="E193" s="49"/>
      <c r="F193" s="49"/>
      <c r="G193" s="49"/>
      <c r="H193" s="49"/>
      <c r="I193" s="49"/>
      <c r="J193" s="49"/>
      <c r="K193" s="49"/>
      <c r="L193" s="49"/>
      <c r="M193" s="49"/>
    </row>
    <row r="194" spans="5:13">
      <c r="E194" s="49"/>
      <c r="F194" s="49"/>
      <c r="G194" s="49"/>
      <c r="H194" s="49"/>
      <c r="I194" s="49"/>
      <c r="J194" s="49"/>
      <c r="K194" s="49"/>
      <c r="L194" s="49"/>
      <c r="M194" s="49"/>
    </row>
    <row r="195" spans="5:13">
      <c r="E195" s="49"/>
      <c r="F195" s="49"/>
      <c r="G195" s="49"/>
      <c r="H195" s="49"/>
      <c r="I195" s="49"/>
      <c r="J195" s="49"/>
      <c r="K195" s="49"/>
      <c r="L195" s="49"/>
      <c r="M195" s="49"/>
    </row>
    <row r="196" spans="5:13">
      <c r="E196" s="49"/>
      <c r="F196" s="49"/>
      <c r="G196" s="49"/>
      <c r="H196" s="49"/>
      <c r="I196" s="49"/>
      <c r="J196" s="49"/>
      <c r="K196" s="49"/>
      <c r="L196" s="49"/>
      <c r="M196" s="49"/>
    </row>
    <row r="197" spans="5:13">
      <c r="E197" s="49"/>
      <c r="F197" s="49"/>
      <c r="G197" s="49"/>
      <c r="H197" s="49"/>
      <c r="I197" s="49"/>
      <c r="J197" s="49"/>
      <c r="K197" s="49"/>
      <c r="L197" s="49"/>
      <c r="M197" s="49"/>
    </row>
    <row r="198" spans="5:13">
      <c r="E198" s="49"/>
      <c r="F198" s="49"/>
      <c r="G198" s="49"/>
      <c r="H198" s="49"/>
      <c r="I198" s="49"/>
      <c r="J198" s="49"/>
      <c r="K198" s="49"/>
      <c r="L198" s="49"/>
      <c r="M198" s="49"/>
    </row>
    <row r="199" spans="5:13">
      <c r="E199" s="49"/>
      <c r="F199" s="49"/>
      <c r="G199" s="49"/>
      <c r="H199" s="49"/>
      <c r="I199" s="49"/>
      <c r="J199" s="49"/>
      <c r="K199" s="49"/>
      <c r="L199" s="49"/>
      <c r="M199" s="49"/>
    </row>
    <row r="200" spans="5:13">
      <c r="E200" s="49"/>
      <c r="F200" s="49"/>
      <c r="G200" s="49"/>
      <c r="H200" s="49"/>
      <c r="I200" s="49"/>
      <c r="J200" s="49"/>
      <c r="K200" s="49"/>
      <c r="L200" s="49"/>
      <c r="M200" s="49"/>
    </row>
    <row r="201" spans="5:13">
      <c r="E201" s="49"/>
      <c r="F201" s="49"/>
      <c r="G201" s="49"/>
      <c r="H201" s="49"/>
      <c r="I201" s="49"/>
      <c r="J201" s="49"/>
      <c r="K201" s="49"/>
      <c r="L201" s="49"/>
      <c r="M201" s="49"/>
    </row>
    <row r="202" spans="5:13">
      <c r="E202" s="49"/>
      <c r="F202" s="49"/>
      <c r="G202" s="49"/>
      <c r="H202" s="49"/>
      <c r="I202" s="49"/>
      <c r="J202" s="49"/>
      <c r="K202" s="49"/>
      <c r="L202" s="49"/>
      <c r="M202" s="49"/>
    </row>
    <row r="203" spans="5:13">
      <c r="E203" s="49"/>
      <c r="F203" s="49"/>
      <c r="G203" s="49"/>
      <c r="H203" s="49"/>
      <c r="I203" s="49"/>
      <c r="J203" s="49"/>
      <c r="K203" s="49"/>
      <c r="L203" s="49"/>
      <c r="M203" s="49"/>
    </row>
    <row r="204" spans="5:13">
      <c r="E204" s="49"/>
      <c r="F204" s="49"/>
      <c r="G204" s="49"/>
      <c r="H204" s="49"/>
      <c r="I204" s="49"/>
      <c r="J204" s="49"/>
      <c r="K204" s="49"/>
      <c r="L204" s="49"/>
      <c r="M204" s="49"/>
    </row>
    <row r="205" spans="5:13">
      <c r="E205" s="49"/>
      <c r="F205" s="49"/>
      <c r="G205" s="49"/>
      <c r="H205" s="49"/>
      <c r="I205" s="49"/>
      <c r="J205" s="49"/>
      <c r="K205" s="49"/>
      <c r="L205" s="49"/>
      <c r="M205" s="49"/>
    </row>
    <row r="206" spans="5:13">
      <c r="E206" s="49"/>
      <c r="F206" s="49"/>
      <c r="G206" s="49"/>
      <c r="H206" s="49"/>
      <c r="I206" s="49"/>
      <c r="J206" s="49"/>
      <c r="K206" s="49"/>
      <c r="L206" s="49"/>
      <c r="M206" s="49"/>
    </row>
    <row r="207" spans="5:13">
      <c r="E207" s="49"/>
      <c r="F207" s="49"/>
      <c r="G207" s="49"/>
      <c r="H207" s="49"/>
      <c r="I207" s="49"/>
      <c r="J207" s="49"/>
      <c r="K207" s="49"/>
      <c r="L207" s="49"/>
      <c r="M207" s="49"/>
    </row>
    <row r="208" spans="5:13">
      <c r="E208" s="49"/>
      <c r="F208" s="49"/>
      <c r="G208" s="49"/>
      <c r="H208" s="49"/>
      <c r="I208" s="49"/>
      <c r="J208" s="49"/>
      <c r="K208" s="49"/>
      <c r="L208" s="49"/>
      <c r="M208" s="49"/>
    </row>
    <row r="209" spans="5:13">
      <c r="E209" s="49"/>
      <c r="F209" s="49"/>
      <c r="G209" s="49"/>
      <c r="H209" s="49"/>
      <c r="I209" s="49"/>
      <c r="J209" s="49"/>
      <c r="K209" s="49"/>
      <c r="L209" s="49"/>
      <c r="M209" s="49"/>
    </row>
    <row r="210" spans="5:13">
      <c r="E210" s="49"/>
      <c r="F210" s="49"/>
      <c r="G210" s="49"/>
      <c r="H210" s="49"/>
      <c r="I210" s="49"/>
      <c r="J210" s="49"/>
      <c r="K210" s="49"/>
      <c r="L210" s="49"/>
      <c r="M210" s="49"/>
    </row>
    <row r="211" spans="5:13">
      <c r="E211" s="49"/>
      <c r="F211" s="49"/>
      <c r="G211" s="49"/>
      <c r="H211" s="49"/>
      <c r="I211" s="49"/>
      <c r="J211" s="49"/>
      <c r="K211" s="49"/>
      <c r="L211" s="49"/>
      <c r="M211" s="49"/>
    </row>
    <row r="212" spans="5:13">
      <c r="E212" s="49"/>
      <c r="F212" s="49"/>
      <c r="G212" s="49"/>
      <c r="H212" s="49"/>
      <c r="I212" s="49"/>
      <c r="J212" s="49"/>
      <c r="K212" s="49"/>
      <c r="L212" s="49"/>
      <c r="M212" s="49"/>
    </row>
    <row r="213" spans="5:13">
      <c r="E213" s="49"/>
      <c r="F213" s="49"/>
      <c r="G213" s="49"/>
      <c r="H213" s="49"/>
      <c r="I213" s="49"/>
      <c r="J213" s="49"/>
      <c r="K213" s="49"/>
      <c r="L213" s="49"/>
      <c r="M213" s="49"/>
    </row>
    <row r="214" spans="5:13">
      <c r="E214" s="49"/>
      <c r="F214" s="49"/>
      <c r="G214" s="49"/>
      <c r="H214" s="49"/>
      <c r="I214" s="49"/>
      <c r="J214" s="49"/>
      <c r="K214" s="49"/>
      <c r="L214" s="49"/>
      <c r="M214" s="49"/>
    </row>
    <row r="215" spans="5:13">
      <c r="E215" s="49"/>
      <c r="F215" s="49"/>
      <c r="G215" s="49"/>
      <c r="H215" s="49"/>
      <c r="I215" s="49"/>
      <c r="J215" s="49"/>
      <c r="K215" s="49"/>
      <c r="L215" s="49"/>
      <c r="M215" s="49"/>
    </row>
    <row r="216" spans="5:13">
      <c r="E216" s="49"/>
      <c r="F216" s="49"/>
      <c r="G216" s="49"/>
      <c r="H216" s="49"/>
      <c r="I216" s="49"/>
      <c r="J216" s="49"/>
      <c r="K216" s="49"/>
      <c r="L216" s="49"/>
      <c r="M216" s="49"/>
    </row>
    <row r="217" spans="5:13">
      <c r="E217" s="49"/>
      <c r="F217" s="49"/>
      <c r="G217" s="49"/>
      <c r="H217" s="49"/>
      <c r="I217" s="49"/>
      <c r="J217" s="49"/>
      <c r="K217" s="49"/>
      <c r="L217" s="49"/>
      <c r="M217" s="49"/>
    </row>
    <row r="218" spans="5:13">
      <c r="E218" s="49"/>
      <c r="F218" s="49"/>
      <c r="G218" s="49"/>
      <c r="H218" s="49"/>
      <c r="I218" s="49"/>
      <c r="J218" s="49"/>
      <c r="K218" s="49"/>
      <c r="L218" s="49"/>
      <c r="M218" s="49"/>
    </row>
    <row r="219" spans="5:13">
      <c r="E219" s="49"/>
      <c r="F219" s="49"/>
      <c r="G219" s="49"/>
      <c r="H219" s="49"/>
      <c r="I219" s="49"/>
      <c r="J219" s="49"/>
      <c r="K219" s="49"/>
      <c r="L219" s="49"/>
      <c r="M219" s="49"/>
    </row>
    <row r="220" spans="5:13">
      <c r="E220" s="49"/>
      <c r="F220" s="49"/>
      <c r="G220" s="49"/>
      <c r="H220" s="49"/>
      <c r="I220" s="49"/>
      <c r="J220" s="49"/>
      <c r="K220" s="49"/>
      <c r="L220" s="49"/>
      <c r="M220" s="49"/>
    </row>
    <row r="221" spans="5:13">
      <c r="E221" s="49"/>
      <c r="F221" s="49"/>
      <c r="G221" s="49"/>
      <c r="H221" s="49"/>
      <c r="I221" s="49"/>
      <c r="J221" s="49"/>
      <c r="K221" s="49"/>
      <c r="L221" s="49"/>
      <c r="M221" s="49"/>
    </row>
    <row r="222" spans="5:13">
      <c r="E222" s="49"/>
      <c r="F222" s="49"/>
      <c r="G222" s="49"/>
      <c r="H222" s="49"/>
      <c r="I222" s="49"/>
      <c r="J222" s="49"/>
      <c r="K222" s="49"/>
      <c r="L222" s="49"/>
      <c r="M222" s="49"/>
    </row>
    <row r="223" spans="5:13">
      <c r="E223" s="49"/>
      <c r="F223" s="49"/>
      <c r="G223" s="49"/>
      <c r="H223" s="49"/>
      <c r="I223" s="49"/>
      <c r="J223" s="49"/>
      <c r="K223" s="49"/>
      <c r="L223" s="49"/>
      <c r="M223" s="49"/>
    </row>
    <row r="224" spans="5:13">
      <c r="E224" s="49"/>
      <c r="F224" s="49"/>
      <c r="G224" s="49"/>
      <c r="H224" s="49"/>
      <c r="I224" s="49"/>
      <c r="J224" s="49"/>
      <c r="K224" s="49"/>
      <c r="L224" s="49"/>
      <c r="M224" s="49"/>
    </row>
    <row r="225" spans="5:13">
      <c r="E225" s="49"/>
      <c r="F225" s="49"/>
      <c r="G225" s="49"/>
      <c r="H225" s="49"/>
      <c r="I225" s="49"/>
      <c r="J225" s="49"/>
      <c r="K225" s="49"/>
      <c r="L225" s="49"/>
      <c r="M225" s="49"/>
    </row>
    <row r="226" spans="5:13">
      <c r="E226" s="49"/>
      <c r="F226" s="49"/>
      <c r="G226" s="49"/>
      <c r="H226" s="49"/>
      <c r="I226" s="49"/>
      <c r="J226" s="49"/>
      <c r="K226" s="49"/>
      <c r="L226" s="49"/>
      <c r="M226" s="49"/>
    </row>
    <row r="227" spans="5:13">
      <c r="E227" s="49"/>
      <c r="F227" s="49"/>
      <c r="G227" s="49"/>
      <c r="H227" s="49"/>
      <c r="I227" s="49"/>
      <c r="J227" s="49"/>
      <c r="K227" s="49"/>
      <c r="L227" s="49"/>
      <c r="M227" s="49"/>
    </row>
    <row r="228" spans="5:13">
      <c r="E228" s="49"/>
      <c r="F228" s="49"/>
      <c r="G228" s="49"/>
      <c r="H228" s="49"/>
      <c r="I228" s="49"/>
      <c r="J228" s="49"/>
      <c r="K228" s="49"/>
      <c r="L228" s="49"/>
      <c r="M228" s="49"/>
    </row>
    <row r="229" spans="5:13">
      <c r="E229" s="49"/>
      <c r="F229" s="49"/>
      <c r="G229" s="49"/>
      <c r="H229" s="49"/>
      <c r="I229" s="49"/>
      <c r="J229" s="49"/>
      <c r="K229" s="49"/>
      <c r="L229" s="49"/>
      <c r="M229" s="49"/>
    </row>
    <row r="230" spans="5:13">
      <c r="E230" s="49"/>
      <c r="F230" s="49"/>
      <c r="G230" s="49"/>
      <c r="H230" s="49"/>
      <c r="I230" s="49"/>
      <c r="J230" s="49"/>
      <c r="K230" s="49"/>
      <c r="L230" s="49"/>
      <c r="M230" s="49"/>
    </row>
    <row r="231" spans="5:13">
      <c r="E231" s="49"/>
      <c r="F231" s="49"/>
      <c r="G231" s="49"/>
      <c r="H231" s="49"/>
      <c r="I231" s="49"/>
      <c r="J231" s="49"/>
      <c r="K231" s="49"/>
      <c r="L231" s="49"/>
      <c r="M231" s="49"/>
    </row>
    <row r="232" spans="5:13">
      <c r="E232" s="49"/>
      <c r="F232" s="49"/>
      <c r="G232" s="49"/>
      <c r="H232" s="49"/>
      <c r="I232" s="49"/>
      <c r="J232" s="49"/>
      <c r="K232" s="49"/>
      <c r="L232" s="49"/>
      <c r="M232" s="49"/>
    </row>
    <row r="233" spans="5:13">
      <c r="E233" s="49"/>
      <c r="F233" s="49"/>
      <c r="G233" s="49"/>
      <c r="H233" s="49"/>
      <c r="I233" s="49"/>
      <c r="J233" s="49"/>
      <c r="K233" s="49"/>
      <c r="L233" s="49"/>
      <c r="M233" s="49"/>
    </row>
    <row r="234" spans="5:13">
      <c r="E234" s="49"/>
      <c r="F234" s="49"/>
      <c r="G234" s="49"/>
      <c r="H234" s="49"/>
      <c r="I234" s="49"/>
      <c r="J234" s="49"/>
      <c r="K234" s="49"/>
      <c r="L234" s="49"/>
      <c r="M234" s="49"/>
    </row>
    <row r="235" spans="5:13">
      <c r="E235" s="49"/>
      <c r="F235" s="49"/>
      <c r="G235" s="49"/>
      <c r="H235" s="49"/>
      <c r="I235" s="49"/>
      <c r="J235" s="49"/>
      <c r="K235" s="49"/>
      <c r="L235" s="49"/>
      <c r="M235" s="49"/>
    </row>
    <row r="236" spans="5:13">
      <c r="E236" s="49"/>
      <c r="F236" s="49"/>
      <c r="G236" s="49"/>
      <c r="H236" s="49"/>
      <c r="I236" s="49"/>
      <c r="J236" s="49"/>
      <c r="K236" s="49"/>
      <c r="L236" s="49"/>
      <c r="M236" s="49"/>
    </row>
    <row r="237" spans="5:13">
      <c r="E237" s="49"/>
      <c r="F237" s="49"/>
      <c r="G237" s="49"/>
      <c r="H237" s="49"/>
      <c r="I237" s="49"/>
      <c r="J237" s="49"/>
      <c r="K237" s="49"/>
      <c r="L237" s="49"/>
      <c r="M237" s="49"/>
    </row>
    <row r="238" spans="5:13">
      <c r="E238" s="49"/>
      <c r="F238" s="49"/>
      <c r="G238" s="49"/>
      <c r="H238" s="49"/>
      <c r="I238" s="49"/>
      <c r="J238" s="49"/>
      <c r="K238" s="49"/>
      <c r="L238" s="49"/>
      <c r="M238" s="49"/>
    </row>
    <row r="239" spans="5:13">
      <c r="E239" s="49"/>
      <c r="F239" s="49"/>
      <c r="G239" s="49"/>
      <c r="H239" s="49"/>
      <c r="I239" s="49"/>
      <c r="J239" s="49"/>
      <c r="K239" s="49"/>
      <c r="L239" s="49"/>
      <c r="M239" s="49"/>
    </row>
    <row r="240" spans="5:13">
      <c r="E240" s="49"/>
      <c r="F240" s="49"/>
      <c r="G240" s="49"/>
      <c r="H240" s="49"/>
      <c r="I240" s="49"/>
      <c r="J240" s="49"/>
      <c r="K240" s="49"/>
      <c r="L240" s="49"/>
      <c r="M240" s="49"/>
    </row>
    <row r="241" spans="5:13">
      <c r="E241" s="49"/>
      <c r="F241" s="49"/>
      <c r="G241" s="49"/>
      <c r="H241" s="49"/>
      <c r="I241" s="49"/>
      <c r="J241" s="49"/>
      <c r="K241" s="49"/>
      <c r="L241" s="49"/>
      <c r="M241" s="49"/>
    </row>
    <row r="242" spans="5:13">
      <c r="E242" s="49"/>
      <c r="F242" s="49"/>
      <c r="G242" s="49"/>
      <c r="H242" s="49"/>
      <c r="I242" s="49"/>
      <c r="J242" s="49"/>
      <c r="K242" s="49"/>
      <c r="L242" s="49"/>
      <c r="M242" s="49"/>
    </row>
    <row r="243" spans="5:13">
      <c r="E243" s="49"/>
      <c r="F243" s="49"/>
      <c r="G243" s="49"/>
      <c r="H243" s="49"/>
      <c r="I243" s="49"/>
      <c r="J243" s="49"/>
      <c r="K243" s="49"/>
      <c r="L243" s="49"/>
      <c r="M243" s="49"/>
    </row>
    <row r="244" spans="5:13">
      <c r="E244" s="49"/>
      <c r="F244" s="49"/>
      <c r="G244" s="49"/>
      <c r="H244" s="49"/>
      <c r="I244" s="49"/>
      <c r="J244" s="49"/>
      <c r="K244" s="49"/>
      <c r="L244" s="49"/>
      <c r="M244" s="49"/>
    </row>
    <row r="245" spans="5:13">
      <c r="E245" s="49"/>
      <c r="F245" s="49"/>
      <c r="G245" s="49"/>
      <c r="H245" s="49"/>
      <c r="I245" s="49"/>
      <c r="J245" s="49"/>
      <c r="K245" s="49"/>
      <c r="L245" s="49"/>
      <c r="M245" s="49"/>
    </row>
    <row r="246" spans="5:13">
      <c r="E246" s="49"/>
      <c r="F246" s="49"/>
      <c r="G246" s="49"/>
      <c r="H246" s="49"/>
      <c r="I246" s="49"/>
      <c r="J246" s="49"/>
      <c r="K246" s="49"/>
      <c r="L246" s="49"/>
      <c r="M246" s="49"/>
    </row>
    <row r="247" spans="5:13">
      <c r="E247" s="49"/>
      <c r="F247" s="49"/>
      <c r="G247" s="49"/>
      <c r="H247" s="49"/>
      <c r="I247" s="49"/>
      <c r="J247" s="49"/>
      <c r="K247" s="49"/>
      <c r="L247" s="49"/>
      <c r="M247" s="49"/>
    </row>
    <row r="248" spans="5:13">
      <c r="E248" s="49"/>
      <c r="F248" s="49"/>
      <c r="G248" s="49"/>
      <c r="H248" s="49"/>
      <c r="I248" s="49"/>
      <c r="J248" s="49"/>
      <c r="K248" s="49"/>
      <c r="L248" s="49"/>
      <c r="M248" s="49"/>
    </row>
    <row r="249" spans="5:13">
      <c r="E249" s="49"/>
      <c r="F249" s="49"/>
      <c r="G249" s="49"/>
      <c r="H249" s="49"/>
      <c r="I249" s="49"/>
      <c r="J249" s="49"/>
      <c r="K249" s="49"/>
      <c r="L249" s="49"/>
      <c r="M249" s="49"/>
    </row>
    <row r="250" spans="5:13">
      <c r="E250" s="49"/>
      <c r="F250" s="49"/>
      <c r="G250" s="49"/>
      <c r="H250" s="49"/>
      <c r="I250" s="49"/>
      <c r="J250" s="49"/>
      <c r="K250" s="49"/>
      <c r="L250" s="49"/>
      <c r="M250" s="49"/>
    </row>
    <row r="251" spans="5:13">
      <c r="E251" s="49"/>
      <c r="F251" s="49"/>
      <c r="G251" s="49"/>
      <c r="H251" s="49"/>
      <c r="I251" s="49"/>
      <c r="J251" s="49"/>
      <c r="K251" s="49"/>
      <c r="L251" s="49"/>
      <c r="M251" s="49"/>
    </row>
    <row r="252" spans="5:13">
      <c r="E252" s="49"/>
      <c r="F252" s="49"/>
      <c r="G252" s="49"/>
      <c r="H252" s="49"/>
      <c r="I252" s="49"/>
      <c r="J252" s="49"/>
      <c r="K252" s="49"/>
      <c r="L252" s="49"/>
      <c r="M252" s="49"/>
    </row>
    <row r="253" spans="5:13">
      <c r="E253" s="49"/>
      <c r="F253" s="49"/>
      <c r="G253" s="49"/>
      <c r="H253" s="49"/>
      <c r="I253" s="49"/>
      <c r="J253" s="49"/>
      <c r="K253" s="49"/>
      <c r="L253" s="49"/>
      <c r="M253" s="49"/>
    </row>
    <row r="254" spans="5:13">
      <c r="E254" s="49"/>
      <c r="F254" s="49"/>
      <c r="G254" s="49"/>
      <c r="H254" s="49"/>
      <c r="I254" s="49"/>
      <c r="J254" s="49"/>
      <c r="K254" s="49"/>
      <c r="L254" s="49"/>
      <c r="M254" s="49"/>
    </row>
    <row r="255" spans="5:13">
      <c r="E255" s="49"/>
      <c r="F255" s="49"/>
      <c r="G255" s="49"/>
      <c r="H255" s="49"/>
      <c r="I255" s="49"/>
      <c r="J255" s="49"/>
      <c r="K255" s="49"/>
      <c r="L255" s="49"/>
      <c r="M255" s="49"/>
    </row>
    <row r="256" spans="5:13">
      <c r="E256" s="49"/>
      <c r="F256" s="49"/>
      <c r="G256" s="49"/>
      <c r="H256" s="49"/>
      <c r="I256" s="49"/>
      <c r="J256" s="49"/>
      <c r="K256" s="49"/>
      <c r="L256" s="49"/>
      <c r="M256" s="49"/>
    </row>
    <row r="257" spans="5:13">
      <c r="E257" s="49"/>
      <c r="F257" s="49"/>
      <c r="G257" s="49"/>
      <c r="H257" s="49"/>
      <c r="I257" s="49"/>
      <c r="J257" s="49"/>
      <c r="K257" s="49"/>
      <c r="L257" s="49"/>
      <c r="M257" s="49"/>
    </row>
    <row r="258" spans="5:13">
      <c r="E258" s="49"/>
      <c r="F258" s="49"/>
      <c r="G258" s="49"/>
      <c r="H258" s="49"/>
      <c r="I258" s="49"/>
      <c r="J258" s="49"/>
      <c r="K258" s="49"/>
      <c r="L258" s="49"/>
      <c r="M258" s="49"/>
    </row>
    <row r="259" spans="5:13">
      <c r="E259" s="49"/>
      <c r="F259" s="49"/>
      <c r="G259" s="49"/>
      <c r="H259" s="49"/>
      <c r="I259" s="49"/>
      <c r="J259" s="49"/>
      <c r="K259" s="49"/>
      <c r="L259" s="49"/>
      <c r="M259" s="49"/>
    </row>
    <row r="260" spans="5:13">
      <c r="E260" s="49"/>
      <c r="F260" s="49"/>
      <c r="G260" s="49"/>
      <c r="H260" s="49"/>
      <c r="I260" s="49"/>
      <c r="J260" s="49"/>
      <c r="K260" s="49"/>
      <c r="L260" s="49"/>
      <c r="M260" s="49"/>
    </row>
    <row r="261" spans="5:13">
      <c r="E261" s="49"/>
      <c r="F261" s="49"/>
      <c r="G261" s="49"/>
      <c r="H261" s="49"/>
      <c r="I261" s="49"/>
      <c r="J261" s="49"/>
      <c r="K261" s="49"/>
      <c r="L261" s="49"/>
      <c r="M261" s="49"/>
    </row>
    <row r="262" spans="5:13">
      <c r="E262" s="49"/>
      <c r="F262" s="49"/>
      <c r="G262" s="49"/>
      <c r="H262" s="49"/>
      <c r="I262" s="49"/>
      <c r="J262" s="49"/>
      <c r="K262" s="49"/>
      <c r="L262" s="49"/>
      <c r="M262" s="49"/>
    </row>
    <row r="263" spans="5:13">
      <c r="E263" s="49"/>
      <c r="F263" s="49"/>
      <c r="G263" s="49"/>
      <c r="H263" s="49"/>
      <c r="I263" s="49"/>
      <c r="J263" s="49"/>
      <c r="K263" s="49"/>
      <c r="L263" s="49"/>
      <c r="M263" s="49"/>
    </row>
    <row r="264" spans="5:13">
      <c r="E264" s="49"/>
      <c r="F264" s="49"/>
      <c r="G264" s="49"/>
      <c r="H264" s="49"/>
      <c r="I264" s="49"/>
      <c r="J264" s="49"/>
      <c r="K264" s="49"/>
      <c r="L264" s="49"/>
      <c r="M264" s="49"/>
    </row>
    <row r="265" spans="5:13">
      <c r="E265" s="49"/>
      <c r="F265" s="49"/>
      <c r="G265" s="49"/>
      <c r="H265" s="49"/>
      <c r="I265" s="49"/>
      <c r="J265" s="49"/>
      <c r="K265" s="49"/>
      <c r="L265" s="49"/>
      <c r="M265" s="49"/>
    </row>
    <row r="266" spans="5:13">
      <c r="E266" s="49"/>
      <c r="F266" s="49"/>
      <c r="G266" s="49"/>
      <c r="H266" s="49"/>
      <c r="I266" s="49"/>
      <c r="J266" s="49"/>
      <c r="K266" s="49"/>
      <c r="L266" s="49"/>
      <c r="M266" s="49"/>
    </row>
    <row r="267" spans="5:13">
      <c r="E267" s="49"/>
      <c r="F267" s="49"/>
      <c r="G267" s="49"/>
      <c r="H267" s="49"/>
      <c r="I267" s="49"/>
      <c r="J267" s="49"/>
      <c r="K267" s="49"/>
      <c r="L267" s="49"/>
      <c r="M267" s="49"/>
    </row>
    <row r="268" spans="5:13">
      <c r="E268" s="49"/>
      <c r="F268" s="49"/>
      <c r="G268" s="49"/>
      <c r="H268" s="49"/>
      <c r="I268" s="49"/>
      <c r="J268" s="49"/>
      <c r="K268" s="49"/>
      <c r="L268" s="49"/>
      <c r="M268" s="49"/>
    </row>
    <row r="269" spans="5:13">
      <c r="E269" s="49"/>
      <c r="F269" s="49"/>
      <c r="G269" s="49"/>
      <c r="H269" s="49"/>
      <c r="I269" s="49"/>
      <c r="J269" s="49"/>
      <c r="K269" s="49"/>
      <c r="L269" s="49"/>
      <c r="M269" s="49"/>
    </row>
    <row r="270" spans="5:13">
      <c r="E270" s="49"/>
      <c r="F270" s="49"/>
      <c r="G270" s="49"/>
      <c r="H270" s="49"/>
      <c r="I270" s="49"/>
      <c r="J270" s="49"/>
      <c r="K270" s="49"/>
      <c r="L270" s="49"/>
      <c r="M270" s="49"/>
    </row>
    <row r="271" spans="5:13">
      <c r="E271" s="49"/>
      <c r="F271" s="49"/>
      <c r="G271" s="49"/>
      <c r="H271" s="49"/>
      <c r="I271" s="49"/>
      <c r="J271" s="49"/>
      <c r="K271" s="49"/>
      <c r="L271" s="49"/>
      <c r="M271" s="49"/>
    </row>
    <row r="272" spans="5:13">
      <c r="E272" s="49"/>
      <c r="F272" s="49"/>
      <c r="G272" s="49"/>
      <c r="H272" s="49"/>
      <c r="I272" s="49"/>
      <c r="J272" s="49"/>
      <c r="K272" s="49"/>
      <c r="L272" s="49"/>
      <c r="M272" s="49"/>
    </row>
    <row r="273" spans="5:13">
      <c r="E273" s="49"/>
      <c r="F273" s="49"/>
      <c r="G273" s="49"/>
      <c r="H273" s="49"/>
      <c r="I273" s="49"/>
      <c r="J273" s="49"/>
      <c r="K273" s="49"/>
      <c r="L273" s="49"/>
      <c r="M273" s="49"/>
    </row>
    <row r="274" spans="5:13">
      <c r="E274" s="49"/>
      <c r="F274" s="49"/>
      <c r="G274" s="49"/>
      <c r="H274" s="49"/>
      <c r="I274" s="49"/>
      <c r="J274" s="49"/>
      <c r="K274" s="49"/>
      <c r="L274" s="49"/>
      <c r="M274" s="49"/>
    </row>
    <row r="275" spans="5:13">
      <c r="E275" s="49"/>
      <c r="F275" s="49"/>
      <c r="G275" s="49"/>
      <c r="H275" s="49"/>
      <c r="I275" s="49"/>
      <c r="J275" s="49"/>
      <c r="K275" s="49"/>
      <c r="L275" s="49"/>
      <c r="M275" s="49"/>
    </row>
    <row r="276" spans="5:13">
      <c r="E276" s="49"/>
      <c r="F276" s="49"/>
      <c r="G276" s="49"/>
      <c r="H276" s="49"/>
      <c r="I276" s="49"/>
      <c r="J276" s="49"/>
      <c r="K276" s="49"/>
      <c r="L276" s="49"/>
      <c r="M276" s="49"/>
    </row>
    <row r="277" spans="5:13">
      <c r="E277" s="49"/>
      <c r="F277" s="49"/>
      <c r="G277" s="49"/>
      <c r="H277" s="49"/>
      <c r="I277" s="49"/>
      <c r="J277" s="49"/>
      <c r="K277" s="49"/>
      <c r="L277" s="49"/>
      <c r="M277" s="49"/>
    </row>
    <row r="278" spans="5:13">
      <c r="E278" s="49"/>
      <c r="F278" s="49"/>
      <c r="G278" s="49"/>
      <c r="H278" s="49"/>
      <c r="I278" s="49"/>
      <c r="J278" s="49"/>
      <c r="K278" s="49"/>
      <c r="L278" s="49"/>
      <c r="M278" s="49"/>
    </row>
    <row r="279" spans="5:13">
      <c r="E279" s="49"/>
      <c r="F279" s="49"/>
      <c r="G279" s="49"/>
      <c r="H279" s="49"/>
      <c r="I279" s="49"/>
      <c r="J279" s="49"/>
      <c r="K279" s="49"/>
      <c r="L279" s="49"/>
      <c r="M279" s="49"/>
    </row>
    <row r="280" spans="5:13">
      <c r="E280" s="49"/>
      <c r="F280" s="49"/>
      <c r="G280" s="49"/>
      <c r="H280" s="49"/>
      <c r="I280" s="49"/>
      <c r="J280" s="49"/>
      <c r="K280" s="49"/>
      <c r="L280" s="49"/>
      <c r="M280" s="49"/>
    </row>
    <row r="281" spans="5:13">
      <c r="E281" s="49"/>
      <c r="F281" s="49"/>
      <c r="G281" s="49"/>
      <c r="H281" s="49"/>
      <c r="I281" s="49"/>
      <c r="J281" s="49"/>
      <c r="K281" s="49"/>
      <c r="L281" s="49"/>
      <c r="M281" s="49"/>
    </row>
    <row r="282" spans="5:13">
      <c r="E282" s="49"/>
      <c r="F282" s="49"/>
      <c r="G282" s="49"/>
      <c r="H282" s="49"/>
      <c r="I282" s="49"/>
      <c r="J282" s="49"/>
      <c r="K282" s="49"/>
      <c r="L282" s="49"/>
      <c r="M282" s="49"/>
    </row>
    <row r="283" spans="5:13">
      <c r="E283" s="49"/>
      <c r="F283" s="49"/>
      <c r="G283" s="49"/>
      <c r="H283" s="49"/>
      <c r="I283" s="49"/>
      <c r="J283" s="49"/>
      <c r="K283" s="49"/>
      <c r="L283" s="49"/>
      <c r="M283" s="49"/>
    </row>
    <row r="284" spans="5:13">
      <c r="E284" s="49"/>
      <c r="F284" s="49"/>
      <c r="G284" s="49"/>
      <c r="H284" s="49"/>
      <c r="I284" s="49"/>
      <c r="J284" s="49"/>
      <c r="K284" s="49"/>
      <c r="L284" s="49"/>
      <c r="M284" s="49"/>
    </row>
    <row r="285" spans="5:13">
      <c r="E285" s="49"/>
      <c r="F285" s="49"/>
      <c r="G285" s="49"/>
      <c r="H285" s="49"/>
      <c r="I285" s="49"/>
      <c r="J285" s="49"/>
      <c r="K285" s="49"/>
      <c r="L285" s="49"/>
      <c r="M285" s="49"/>
    </row>
    <row r="286" spans="5:13">
      <c r="E286" s="49"/>
      <c r="F286" s="49"/>
      <c r="G286" s="49"/>
      <c r="H286" s="49"/>
      <c r="I286" s="49"/>
      <c r="J286" s="49"/>
      <c r="K286" s="49"/>
      <c r="L286" s="49"/>
      <c r="M286" s="49"/>
    </row>
    <row r="287" spans="5:13">
      <c r="E287" s="49"/>
      <c r="F287" s="49"/>
      <c r="G287" s="49"/>
      <c r="H287" s="49"/>
      <c r="I287" s="49"/>
      <c r="J287" s="49"/>
      <c r="K287" s="49"/>
      <c r="L287" s="49"/>
      <c r="M287" s="49"/>
    </row>
    <row r="288" spans="5:13">
      <c r="E288" s="49"/>
      <c r="F288" s="49"/>
      <c r="G288" s="49"/>
      <c r="H288" s="49"/>
      <c r="I288" s="49"/>
      <c r="J288" s="49"/>
      <c r="K288" s="49"/>
      <c r="L288" s="49"/>
      <c r="M288" s="49"/>
    </row>
    <row r="289" spans="5:13">
      <c r="E289" s="49"/>
      <c r="F289" s="49"/>
      <c r="G289" s="49"/>
      <c r="H289" s="49"/>
      <c r="I289" s="49"/>
      <c r="J289" s="49"/>
      <c r="K289" s="49"/>
      <c r="L289" s="49"/>
      <c r="M289" s="49"/>
    </row>
    <row r="290" spans="5:13">
      <c r="E290" s="49"/>
      <c r="F290" s="49"/>
      <c r="G290" s="49"/>
      <c r="H290" s="49"/>
      <c r="I290" s="49"/>
      <c r="J290" s="49"/>
      <c r="K290" s="49"/>
      <c r="L290" s="49"/>
      <c r="M290" s="49"/>
    </row>
    <row r="291" spans="5:13">
      <c r="E291" s="49"/>
      <c r="F291" s="49"/>
      <c r="G291" s="49"/>
      <c r="H291" s="49"/>
      <c r="I291" s="49"/>
      <c r="J291" s="49"/>
      <c r="K291" s="49"/>
      <c r="L291" s="49"/>
      <c r="M291" s="49"/>
    </row>
    <row r="292" spans="5:13">
      <c r="E292" s="49"/>
      <c r="F292" s="49"/>
      <c r="G292" s="49"/>
      <c r="H292" s="49"/>
      <c r="I292" s="49"/>
      <c r="J292" s="49"/>
      <c r="K292" s="49"/>
      <c r="L292" s="49"/>
      <c r="M292" s="49"/>
    </row>
    <row r="293" spans="5:13">
      <c r="E293" s="49"/>
      <c r="F293" s="49"/>
      <c r="G293" s="49"/>
      <c r="H293" s="49"/>
      <c r="I293" s="49"/>
      <c r="J293" s="49"/>
      <c r="K293" s="49"/>
      <c r="L293" s="49"/>
      <c r="M293" s="49"/>
    </row>
    <row r="294" spans="5:13">
      <c r="E294" s="49"/>
      <c r="F294" s="49"/>
      <c r="G294" s="49"/>
      <c r="H294" s="49"/>
      <c r="I294" s="49"/>
      <c r="J294" s="49"/>
      <c r="K294" s="49"/>
      <c r="L294" s="49"/>
      <c r="M294" s="49"/>
    </row>
    <row r="295" spans="5:13">
      <c r="E295" s="49"/>
      <c r="F295" s="49"/>
      <c r="G295" s="49"/>
      <c r="H295" s="49"/>
      <c r="I295" s="49"/>
      <c r="J295" s="49"/>
      <c r="K295" s="49"/>
      <c r="L295" s="49"/>
      <c r="M295" s="49"/>
    </row>
    <row r="296" spans="5:13">
      <c r="E296" s="49"/>
      <c r="F296" s="49"/>
      <c r="G296" s="49"/>
      <c r="H296" s="49"/>
      <c r="I296" s="49"/>
      <c r="J296" s="49"/>
      <c r="K296" s="49"/>
      <c r="L296" s="49"/>
      <c r="M296" s="49"/>
    </row>
    <row r="297" spans="5:13">
      <c r="E297" s="49"/>
      <c r="F297" s="49"/>
      <c r="G297" s="49"/>
      <c r="H297" s="49"/>
      <c r="I297" s="49"/>
      <c r="J297" s="49"/>
      <c r="K297" s="49"/>
      <c r="L297" s="49"/>
      <c r="M297" s="49"/>
    </row>
    <row r="298" spans="5:13">
      <c r="E298" s="49"/>
      <c r="F298" s="49"/>
      <c r="G298" s="49"/>
      <c r="H298" s="49"/>
      <c r="I298" s="49"/>
      <c r="J298" s="49"/>
      <c r="K298" s="49"/>
      <c r="L298" s="49"/>
      <c r="M298" s="49"/>
    </row>
    <row r="299" spans="5:13">
      <c r="E299" s="49"/>
      <c r="F299" s="49"/>
      <c r="G299" s="49"/>
      <c r="H299" s="49"/>
      <c r="I299" s="49"/>
      <c r="J299" s="49"/>
      <c r="K299" s="49"/>
      <c r="L299" s="49"/>
      <c r="M299" s="49"/>
    </row>
    <row r="300" spans="5:13">
      <c r="E300" s="49"/>
      <c r="F300" s="49"/>
      <c r="G300" s="49"/>
      <c r="H300" s="49"/>
      <c r="I300" s="49"/>
      <c r="J300" s="49"/>
      <c r="K300" s="49"/>
      <c r="L300" s="49"/>
      <c r="M300" s="49"/>
    </row>
    <row r="301" spans="5:13">
      <c r="E301" s="49"/>
      <c r="F301" s="49"/>
      <c r="G301" s="49"/>
      <c r="H301" s="49"/>
      <c r="I301" s="49"/>
      <c r="J301" s="49"/>
      <c r="K301" s="49"/>
      <c r="L301" s="49"/>
      <c r="M301" s="49"/>
    </row>
    <row r="302" spans="5:13">
      <c r="E302" s="49"/>
      <c r="F302" s="49"/>
      <c r="G302" s="49"/>
      <c r="H302" s="49"/>
      <c r="I302" s="49"/>
      <c r="J302" s="49"/>
      <c r="K302" s="49"/>
      <c r="L302" s="49"/>
      <c r="M302" s="49"/>
    </row>
    <row r="303" spans="5:13">
      <c r="E303" s="49"/>
      <c r="F303" s="49"/>
      <c r="G303" s="49"/>
      <c r="H303" s="49"/>
      <c r="I303" s="49"/>
      <c r="J303" s="49"/>
      <c r="K303" s="49"/>
      <c r="L303" s="49"/>
      <c r="M303" s="49"/>
    </row>
    <row r="304" spans="5:13">
      <c r="E304" s="49"/>
      <c r="F304" s="49"/>
      <c r="G304" s="49"/>
      <c r="H304" s="49"/>
      <c r="I304" s="49"/>
      <c r="J304" s="49"/>
      <c r="K304" s="49"/>
      <c r="L304" s="49"/>
      <c r="M304" s="49"/>
    </row>
    <row r="305" spans="5:13">
      <c r="E305" s="49"/>
      <c r="F305" s="49"/>
      <c r="G305" s="49"/>
      <c r="H305" s="49"/>
      <c r="I305" s="49"/>
      <c r="J305" s="49"/>
      <c r="K305" s="49"/>
      <c r="L305" s="49"/>
      <c r="M305" s="49"/>
    </row>
    <row r="306" spans="5:13">
      <c r="E306" s="49"/>
      <c r="F306" s="49"/>
      <c r="G306" s="49"/>
      <c r="H306" s="49"/>
      <c r="I306" s="49"/>
      <c r="J306" s="49"/>
      <c r="K306" s="49"/>
      <c r="L306" s="49"/>
      <c r="M306" s="49"/>
    </row>
    <row r="307" spans="5:13">
      <c r="E307" s="49"/>
      <c r="F307" s="49"/>
      <c r="G307" s="49"/>
      <c r="H307" s="49"/>
      <c r="I307" s="49"/>
      <c r="J307" s="49"/>
      <c r="K307" s="49"/>
      <c r="L307" s="49"/>
      <c r="M307" s="49"/>
    </row>
    <row r="308" spans="5:13">
      <c r="E308" s="49"/>
      <c r="F308" s="49"/>
      <c r="G308" s="49"/>
      <c r="H308" s="49"/>
      <c r="I308" s="49"/>
      <c r="J308" s="49"/>
      <c r="K308" s="49"/>
      <c r="L308" s="49"/>
      <c r="M308" s="49"/>
    </row>
    <row r="309" spans="5:13">
      <c r="E309" s="49"/>
      <c r="F309" s="49"/>
      <c r="G309" s="49"/>
      <c r="H309" s="49"/>
      <c r="I309" s="49"/>
      <c r="J309" s="49"/>
      <c r="K309" s="49"/>
      <c r="L309" s="49"/>
      <c r="M309" s="49"/>
    </row>
    <row r="310" spans="5:13">
      <c r="E310" s="49"/>
      <c r="F310" s="49"/>
      <c r="G310" s="49"/>
      <c r="H310" s="49"/>
      <c r="I310" s="49"/>
      <c r="J310" s="49"/>
      <c r="K310" s="49"/>
      <c r="L310" s="49"/>
      <c r="M310" s="49"/>
    </row>
    <row r="311" spans="5:13">
      <c r="E311" s="49"/>
      <c r="F311" s="49"/>
      <c r="G311" s="49"/>
      <c r="H311" s="49"/>
      <c r="I311" s="49"/>
      <c r="J311" s="49"/>
      <c r="K311" s="49"/>
      <c r="L311" s="49"/>
      <c r="M311" s="49"/>
    </row>
    <row r="312" spans="5:13">
      <c r="E312" s="49"/>
      <c r="F312" s="49"/>
      <c r="G312" s="49"/>
      <c r="H312" s="49"/>
      <c r="I312" s="49"/>
      <c r="J312" s="49"/>
      <c r="K312" s="49"/>
      <c r="L312" s="49"/>
      <c r="M312" s="49"/>
    </row>
    <row r="313" spans="5:13">
      <c r="E313" s="49"/>
      <c r="F313" s="49"/>
      <c r="G313" s="49"/>
      <c r="H313" s="49"/>
      <c r="I313" s="49"/>
      <c r="J313" s="49"/>
      <c r="K313" s="49"/>
      <c r="L313" s="49"/>
      <c r="M313" s="49"/>
    </row>
    <row r="314" spans="5:13">
      <c r="E314" s="49"/>
      <c r="F314" s="49"/>
      <c r="G314" s="49"/>
      <c r="H314" s="49"/>
      <c r="I314" s="49"/>
      <c r="J314" s="49"/>
      <c r="K314" s="49"/>
      <c r="L314" s="49"/>
      <c r="M314" s="49"/>
    </row>
    <row r="315" spans="5:13">
      <c r="E315" s="49"/>
      <c r="F315" s="49"/>
      <c r="G315" s="49"/>
      <c r="H315" s="49"/>
      <c r="I315" s="49"/>
      <c r="J315" s="49"/>
      <c r="K315" s="49"/>
      <c r="L315" s="49"/>
      <c r="M315" s="49"/>
    </row>
    <row r="316" spans="5:13">
      <c r="E316" s="49"/>
      <c r="F316" s="49"/>
      <c r="G316" s="49"/>
      <c r="H316" s="49"/>
      <c r="I316" s="49"/>
      <c r="J316" s="49"/>
      <c r="K316" s="49"/>
      <c r="L316" s="49"/>
      <c r="M316" s="49"/>
    </row>
    <row r="317" spans="5:13">
      <c r="E317" s="49"/>
      <c r="F317" s="49"/>
      <c r="G317" s="49"/>
      <c r="H317" s="49"/>
      <c r="I317" s="49"/>
      <c r="J317" s="49"/>
      <c r="K317" s="49"/>
      <c r="L317" s="49"/>
      <c r="M317" s="49"/>
    </row>
    <row r="318" spans="5:13">
      <c r="E318" s="49"/>
      <c r="F318" s="49"/>
      <c r="G318" s="49"/>
      <c r="H318" s="49"/>
      <c r="I318" s="49"/>
      <c r="J318" s="49"/>
      <c r="K318" s="49"/>
      <c r="L318" s="49"/>
      <c r="M318" s="49"/>
    </row>
    <row r="319" spans="5:13">
      <c r="E319" s="49"/>
      <c r="F319" s="49"/>
      <c r="G319" s="49"/>
      <c r="H319" s="49"/>
      <c r="I319" s="49"/>
      <c r="J319" s="49"/>
      <c r="K319" s="49"/>
      <c r="L319" s="49"/>
      <c r="M319" s="49"/>
    </row>
    <row r="320" spans="5:13">
      <c r="E320" s="49"/>
      <c r="F320" s="49"/>
      <c r="G320" s="49"/>
      <c r="H320" s="49"/>
      <c r="I320" s="49"/>
      <c r="J320" s="49"/>
      <c r="K320" s="49"/>
      <c r="L320" s="49"/>
      <c r="M320" s="49"/>
    </row>
    <row r="321" spans="5:13">
      <c r="E321" s="49"/>
      <c r="F321" s="49"/>
      <c r="G321" s="49"/>
      <c r="H321" s="49"/>
      <c r="I321" s="49"/>
      <c r="J321" s="49"/>
      <c r="K321" s="49"/>
      <c r="L321" s="49"/>
      <c r="M321" s="49"/>
    </row>
    <row r="322" spans="5:13">
      <c r="E322" s="49"/>
      <c r="F322" s="49"/>
      <c r="G322" s="49"/>
      <c r="H322" s="49"/>
      <c r="I322" s="49"/>
      <c r="J322" s="49"/>
      <c r="K322" s="49"/>
      <c r="L322" s="49"/>
      <c r="M322" s="49"/>
    </row>
    <row r="323" spans="5:13">
      <c r="E323" s="49"/>
      <c r="F323" s="49"/>
      <c r="G323" s="49"/>
      <c r="H323" s="49"/>
      <c r="I323" s="49"/>
      <c r="J323" s="49"/>
      <c r="K323" s="49"/>
      <c r="L323" s="49"/>
      <c r="M323" s="49"/>
    </row>
    <row r="324" spans="5:13">
      <c r="E324" s="49"/>
      <c r="F324" s="49"/>
      <c r="G324" s="49"/>
      <c r="H324" s="49"/>
      <c r="I324" s="49"/>
      <c r="J324" s="49"/>
      <c r="K324" s="49"/>
      <c r="L324" s="49"/>
      <c r="M324" s="49"/>
    </row>
    <row r="325" spans="5:13">
      <c r="E325" s="49"/>
      <c r="F325" s="49"/>
      <c r="G325" s="49"/>
      <c r="H325" s="49"/>
      <c r="I325" s="49"/>
      <c r="J325" s="49"/>
      <c r="K325" s="49"/>
      <c r="L325" s="49"/>
      <c r="M325" s="49"/>
    </row>
    <row r="326" spans="5:13">
      <c r="E326" s="49"/>
      <c r="F326" s="49"/>
      <c r="G326" s="49"/>
      <c r="H326" s="49"/>
      <c r="I326" s="49"/>
      <c r="J326" s="49"/>
      <c r="K326" s="49"/>
      <c r="L326" s="49"/>
      <c r="M326" s="49"/>
    </row>
    <row r="327" spans="5:13">
      <c r="E327" s="49"/>
      <c r="F327" s="49"/>
      <c r="G327" s="49"/>
      <c r="H327" s="49"/>
      <c r="I327" s="49"/>
      <c r="J327" s="49"/>
      <c r="K327" s="49"/>
      <c r="L327" s="49"/>
      <c r="M327" s="49"/>
    </row>
    <row r="328" spans="5:13">
      <c r="E328" s="49"/>
      <c r="F328" s="49"/>
      <c r="G328" s="49"/>
      <c r="H328" s="49"/>
      <c r="I328" s="49"/>
      <c r="J328" s="49"/>
      <c r="K328" s="49"/>
      <c r="L328" s="49"/>
      <c r="M328" s="49"/>
    </row>
    <row r="329" spans="5:13">
      <c r="E329" s="49"/>
      <c r="F329" s="49"/>
      <c r="G329" s="49"/>
      <c r="H329" s="49"/>
      <c r="I329" s="49"/>
      <c r="J329" s="49"/>
      <c r="K329" s="49"/>
      <c r="L329" s="49"/>
      <c r="M329" s="49"/>
    </row>
    <row r="330" spans="5:13">
      <c r="E330" s="49"/>
      <c r="F330" s="49"/>
      <c r="G330" s="49"/>
      <c r="H330" s="49"/>
      <c r="I330" s="49"/>
      <c r="J330" s="49"/>
      <c r="K330" s="49"/>
      <c r="L330" s="49"/>
      <c r="M330" s="49"/>
    </row>
    <row r="331" spans="5:13">
      <c r="E331" s="49"/>
      <c r="F331" s="49"/>
      <c r="G331" s="49"/>
      <c r="H331" s="49"/>
      <c r="I331" s="49"/>
      <c r="J331" s="49"/>
      <c r="K331" s="49"/>
      <c r="L331" s="49"/>
      <c r="M331" s="49"/>
    </row>
    <row r="332" spans="5:13">
      <c r="E332" s="49"/>
      <c r="F332" s="49"/>
      <c r="G332" s="49"/>
      <c r="H332" s="49"/>
      <c r="I332" s="49"/>
      <c r="J332" s="49"/>
      <c r="K332" s="49"/>
      <c r="L332" s="49"/>
      <c r="M332" s="49"/>
    </row>
    <row r="333" spans="5:13">
      <c r="E333" s="49"/>
      <c r="F333" s="49"/>
      <c r="G333" s="49"/>
      <c r="H333" s="49"/>
      <c r="I333" s="49"/>
      <c r="J333" s="49"/>
      <c r="K333" s="49"/>
      <c r="L333" s="49"/>
      <c r="M333" s="49"/>
    </row>
    <row r="334" spans="5:13">
      <c r="E334" s="49"/>
      <c r="F334" s="49"/>
      <c r="G334" s="49"/>
      <c r="H334" s="49"/>
      <c r="I334" s="49"/>
      <c r="J334" s="49"/>
      <c r="K334" s="49"/>
      <c r="L334" s="49"/>
      <c r="M334" s="49"/>
    </row>
    <row r="335" spans="5:13">
      <c r="E335" s="49"/>
      <c r="F335" s="49"/>
      <c r="G335" s="49"/>
      <c r="H335" s="49"/>
      <c r="I335" s="49"/>
      <c r="J335" s="49"/>
      <c r="K335" s="49"/>
      <c r="L335" s="49"/>
      <c r="M335" s="49"/>
    </row>
    <row r="336" spans="5:13">
      <c r="E336" s="49"/>
      <c r="F336" s="49"/>
      <c r="G336" s="49"/>
      <c r="H336" s="49"/>
      <c r="I336" s="49"/>
      <c r="J336" s="49"/>
      <c r="K336" s="49"/>
      <c r="L336" s="49"/>
      <c r="M336" s="49"/>
    </row>
    <row r="337" spans="5:13">
      <c r="E337" s="49"/>
      <c r="F337" s="49"/>
      <c r="G337" s="49"/>
      <c r="H337" s="49"/>
      <c r="I337" s="49"/>
      <c r="J337" s="49"/>
      <c r="K337" s="49"/>
      <c r="L337" s="49"/>
      <c r="M337" s="49"/>
    </row>
    <row r="338" spans="5:13">
      <c r="E338" s="49"/>
      <c r="F338" s="49"/>
      <c r="G338" s="49"/>
      <c r="H338" s="49"/>
      <c r="I338" s="49"/>
      <c r="J338" s="49"/>
      <c r="K338" s="49"/>
      <c r="L338" s="49"/>
      <c r="M338" s="49"/>
    </row>
    <row r="339" spans="5:13">
      <c r="E339" s="49"/>
      <c r="F339" s="49"/>
      <c r="G339" s="49"/>
      <c r="H339" s="49"/>
      <c r="I339" s="49"/>
      <c r="J339" s="49"/>
      <c r="K339" s="49"/>
      <c r="L339" s="49"/>
      <c r="M339" s="49"/>
    </row>
    <row r="340" spans="5:13">
      <c r="E340" s="49"/>
      <c r="F340" s="49"/>
      <c r="G340" s="49"/>
      <c r="H340" s="49"/>
      <c r="I340" s="49"/>
      <c r="J340" s="49"/>
      <c r="K340" s="49"/>
      <c r="L340" s="49"/>
      <c r="M340" s="49"/>
    </row>
    <row r="341" spans="5:13">
      <c r="E341" s="49"/>
      <c r="F341" s="49"/>
      <c r="G341" s="49"/>
      <c r="H341" s="49"/>
      <c r="I341" s="49"/>
      <c r="J341" s="49"/>
      <c r="K341" s="49"/>
      <c r="L341" s="49"/>
      <c r="M341" s="49"/>
    </row>
    <row r="342" spans="5:13">
      <c r="E342" s="49"/>
      <c r="F342" s="49"/>
      <c r="G342" s="49"/>
      <c r="H342" s="49"/>
      <c r="I342" s="49"/>
      <c r="J342" s="49"/>
      <c r="K342" s="49"/>
      <c r="L342" s="49"/>
      <c r="M342" s="49"/>
    </row>
    <row r="343" spans="5:13">
      <c r="E343" s="49"/>
      <c r="F343" s="49"/>
      <c r="G343" s="49"/>
      <c r="H343" s="49"/>
      <c r="I343" s="49"/>
      <c r="J343" s="49"/>
      <c r="K343" s="49"/>
      <c r="L343" s="49"/>
      <c r="M343" s="49"/>
    </row>
    <row r="344" spans="5:13">
      <c r="E344" s="49"/>
      <c r="F344" s="49"/>
      <c r="G344" s="49"/>
      <c r="H344" s="49"/>
      <c r="I344" s="49"/>
      <c r="J344" s="49"/>
      <c r="K344" s="49"/>
      <c r="L344" s="49"/>
      <c r="M344" s="49"/>
    </row>
    <row r="345" spans="5:13">
      <c r="E345" s="49"/>
      <c r="F345" s="49"/>
      <c r="G345" s="49"/>
      <c r="H345" s="49"/>
      <c r="I345" s="49"/>
      <c r="J345" s="49"/>
      <c r="K345" s="49"/>
      <c r="L345" s="49"/>
      <c r="M345" s="49"/>
    </row>
    <row r="346" spans="5:13">
      <c r="E346" s="49"/>
      <c r="F346" s="49"/>
      <c r="G346" s="49"/>
      <c r="H346" s="49"/>
      <c r="I346" s="49"/>
      <c r="J346" s="49"/>
      <c r="K346" s="49"/>
      <c r="L346" s="49"/>
      <c r="M346" s="49"/>
    </row>
    <row r="347" spans="5:13">
      <c r="E347" s="49"/>
      <c r="F347" s="49"/>
      <c r="G347" s="49"/>
      <c r="H347" s="49"/>
      <c r="I347" s="49"/>
      <c r="J347" s="49"/>
      <c r="K347" s="49"/>
      <c r="L347" s="49"/>
      <c r="M347" s="49"/>
    </row>
    <row r="348" spans="5:13">
      <c r="E348" s="49"/>
      <c r="F348" s="49"/>
      <c r="G348" s="49"/>
      <c r="H348" s="49"/>
      <c r="I348" s="49"/>
      <c r="J348" s="49"/>
      <c r="K348" s="49"/>
      <c r="L348" s="49"/>
      <c r="M348" s="49"/>
    </row>
    <row r="349" spans="5:13">
      <c r="E349" s="49"/>
      <c r="F349" s="49"/>
      <c r="G349" s="49"/>
      <c r="H349" s="49"/>
      <c r="I349" s="49"/>
      <c r="J349" s="49"/>
      <c r="K349" s="49"/>
      <c r="L349" s="49"/>
      <c r="M349" s="49"/>
    </row>
    <row r="350" spans="5:13">
      <c r="E350" s="49"/>
      <c r="F350" s="49"/>
      <c r="G350" s="49"/>
      <c r="H350" s="49"/>
      <c r="I350" s="49"/>
      <c r="J350" s="49"/>
      <c r="K350" s="49"/>
      <c r="L350" s="49"/>
      <c r="M350" s="49"/>
    </row>
    <row r="351" spans="5:13">
      <c r="E351" s="49"/>
      <c r="F351" s="49"/>
      <c r="G351" s="49"/>
      <c r="H351" s="49"/>
      <c r="I351" s="49"/>
      <c r="J351" s="49"/>
      <c r="K351" s="49"/>
      <c r="L351" s="49"/>
      <c r="M351" s="49"/>
    </row>
    <row r="352" spans="5:13">
      <c r="E352" s="49"/>
      <c r="F352" s="49"/>
      <c r="G352" s="49"/>
      <c r="H352" s="49"/>
      <c r="I352" s="49"/>
      <c r="J352" s="49"/>
      <c r="K352" s="49"/>
      <c r="L352" s="49"/>
      <c r="M352" s="49"/>
    </row>
    <row r="353" spans="5:13">
      <c r="E353" s="49"/>
      <c r="F353" s="49"/>
      <c r="G353" s="49"/>
      <c r="H353" s="49"/>
      <c r="I353" s="49"/>
      <c r="J353" s="49"/>
      <c r="K353" s="49"/>
      <c r="L353" s="49"/>
      <c r="M353" s="49"/>
    </row>
    <row r="354" spans="5:13">
      <c r="E354" s="49"/>
      <c r="F354" s="49"/>
      <c r="G354" s="49"/>
      <c r="H354" s="49"/>
      <c r="I354" s="49"/>
      <c r="J354" s="49"/>
      <c r="K354" s="49"/>
      <c r="L354" s="49"/>
      <c r="M354" s="49"/>
    </row>
    <row r="355" spans="5:13">
      <c r="E355" s="49"/>
      <c r="F355" s="49"/>
      <c r="G355" s="49"/>
      <c r="H355" s="49"/>
      <c r="I355" s="49"/>
      <c r="J355" s="49"/>
      <c r="K355" s="49"/>
      <c r="L355" s="49"/>
      <c r="M355" s="49"/>
    </row>
    <row r="356" spans="5:13">
      <c r="E356" s="49"/>
      <c r="F356" s="49"/>
      <c r="G356" s="49"/>
      <c r="H356" s="49"/>
      <c r="I356" s="49"/>
      <c r="J356" s="49"/>
      <c r="K356" s="49"/>
      <c r="L356" s="49"/>
      <c r="M356" s="49"/>
    </row>
    <row r="357" spans="5:13">
      <c r="E357" s="49"/>
      <c r="F357" s="49"/>
      <c r="G357" s="49"/>
      <c r="H357" s="49"/>
      <c r="I357" s="49"/>
      <c r="J357" s="49"/>
      <c r="K357" s="49"/>
      <c r="L357" s="49"/>
      <c r="M357" s="49"/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J287"/>
  <sheetViews>
    <sheetView zoomScale="75" zoomScaleNormal="75" workbookViewId="0">
      <selection activeCell="K15" sqref="K15"/>
    </sheetView>
  </sheetViews>
  <sheetFormatPr defaultRowHeight="12.75"/>
  <sheetData>
    <row r="1" spans="1:36" ht="15">
      <c r="A1" s="30" t="s">
        <v>40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</row>
    <row r="2" spans="1:36" ht="15">
      <c r="A2" s="30" t="s">
        <v>41</v>
      </c>
      <c r="B2" s="30">
        <v>0</v>
      </c>
      <c r="C2" s="30" t="s">
        <v>39</v>
      </c>
      <c r="D2" s="30">
        <v>0.03</v>
      </c>
      <c r="E2" s="30" t="s">
        <v>39</v>
      </c>
      <c r="F2" s="30">
        <v>0.03</v>
      </c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</row>
    <row r="3" spans="1:36" ht="15">
      <c r="A3" s="30" t="s">
        <v>39</v>
      </c>
      <c r="B3" s="30" t="s">
        <v>191</v>
      </c>
      <c r="C3" s="30" t="s">
        <v>192</v>
      </c>
      <c r="D3" s="30" t="s">
        <v>191</v>
      </c>
      <c r="E3" s="30" t="s">
        <v>193</v>
      </c>
      <c r="F3" s="30" t="s">
        <v>191</v>
      </c>
      <c r="G3" s="30" t="s">
        <v>193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</row>
    <row r="4" spans="1:36" ht="15">
      <c r="A4" s="30" t="s">
        <v>194</v>
      </c>
      <c r="B4" s="30">
        <v>5709798</v>
      </c>
      <c r="C4" s="30">
        <v>0</v>
      </c>
      <c r="D4" s="30">
        <v>5187269.4000000004</v>
      </c>
      <c r="E4" s="30">
        <v>0</v>
      </c>
      <c r="F4" s="30">
        <v>5187269.4000000004</v>
      </c>
      <c r="G4" s="30">
        <v>0</v>
      </c>
    </row>
    <row r="5" spans="1:36" ht="15">
      <c r="A5" s="30" t="s">
        <v>195</v>
      </c>
      <c r="B5" s="30">
        <v>18925127</v>
      </c>
      <c r="C5" s="30">
        <v>0</v>
      </c>
      <c r="D5" s="30">
        <v>11559121</v>
      </c>
      <c r="E5" s="30">
        <v>0</v>
      </c>
      <c r="F5" s="30">
        <v>11559121</v>
      </c>
      <c r="G5" s="30">
        <v>0</v>
      </c>
    </row>
    <row r="6" spans="1:36" ht="15">
      <c r="A6" s="30" t="s">
        <v>196</v>
      </c>
      <c r="B6" s="30">
        <v>4959612</v>
      </c>
      <c r="C6" s="30">
        <v>0</v>
      </c>
      <c r="D6" s="30">
        <v>4379155.5</v>
      </c>
      <c r="E6" s="30">
        <v>0</v>
      </c>
      <c r="F6" s="30">
        <v>4379155.5</v>
      </c>
      <c r="G6" s="30">
        <v>0</v>
      </c>
    </row>
    <row r="7" spans="1:36" ht="15">
      <c r="A7" s="30" t="s">
        <v>197</v>
      </c>
      <c r="B7" s="30">
        <v>12113794</v>
      </c>
      <c r="C7" s="30">
        <v>0</v>
      </c>
      <c r="D7" s="30">
        <v>7201224.2999999998</v>
      </c>
      <c r="E7" s="30">
        <v>0</v>
      </c>
      <c r="F7" s="30">
        <v>7201224.2999999998</v>
      </c>
      <c r="G7" s="30">
        <v>0</v>
      </c>
    </row>
    <row r="8" spans="1:36" ht="15">
      <c r="A8" s="30" t="s">
        <v>198</v>
      </c>
      <c r="B8" s="30">
        <v>460662</v>
      </c>
      <c r="C8" s="30">
        <v>0</v>
      </c>
      <c r="D8" s="30">
        <v>332356.59999999998</v>
      </c>
      <c r="E8" s="30">
        <v>0</v>
      </c>
      <c r="F8" s="30">
        <v>332356.59999999998</v>
      </c>
      <c r="G8" s="30">
        <v>0</v>
      </c>
    </row>
    <row r="9" spans="1:36" ht="15">
      <c r="A9" s="30" t="s">
        <v>199</v>
      </c>
      <c r="B9" s="30">
        <v>16612744</v>
      </c>
      <c r="C9" s="30">
        <v>0</v>
      </c>
      <c r="D9" s="30">
        <v>11248023.199999999</v>
      </c>
      <c r="E9" s="30">
        <v>0</v>
      </c>
      <c r="F9" s="30">
        <v>11248023.199999999</v>
      </c>
      <c r="G9" s="30">
        <v>0</v>
      </c>
    </row>
    <row r="10" spans="1:36" ht="15">
      <c r="A10" s="30" t="s">
        <v>200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36" ht="15">
      <c r="A11" s="30" t="s">
        <v>201</v>
      </c>
      <c r="B11" s="30">
        <v>945054</v>
      </c>
      <c r="C11" s="30">
        <v>0</v>
      </c>
      <c r="D11" s="30">
        <v>677599.4</v>
      </c>
      <c r="E11" s="30">
        <v>0</v>
      </c>
      <c r="F11" s="30">
        <v>677599.4</v>
      </c>
      <c r="G11" s="30">
        <v>0</v>
      </c>
    </row>
    <row r="12" spans="1:36" ht="15">
      <c r="A12" s="30" t="s">
        <v>202</v>
      </c>
      <c r="B12" s="30">
        <v>159385</v>
      </c>
      <c r="C12" s="30">
        <v>0</v>
      </c>
      <c r="D12" s="30">
        <v>117247</v>
      </c>
      <c r="E12" s="30">
        <v>0</v>
      </c>
      <c r="F12" s="30">
        <v>117247</v>
      </c>
      <c r="G12" s="30">
        <v>0</v>
      </c>
    </row>
    <row r="13" spans="1:36" ht="15">
      <c r="A13" s="30" t="s">
        <v>203</v>
      </c>
      <c r="B13" s="30">
        <v>785669</v>
      </c>
      <c r="C13" s="30">
        <v>0</v>
      </c>
      <c r="D13" s="30">
        <v>560352.5</v>
      </c>
      <c r="E13" s="30">
        <v>0</v>
      </c>
      <c r="F13" s="30">
        <v>560352.5</v>
      </c>
      <c r="G13" s="30">
        <v>0</v>
      </c>
    </row>
    <row r="14" spans="1:36" ht="15">
      <c r="A14" s="30" t="s">
        <v>204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36" ht="15">
      <c r="A15" s="30" t="s">
        <v>205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36" ht="15">
      <c r="A16" s="30" t="s">
        <v>55</v>
      </c>
      <c r="B16" s="30"/>
      <c r="C16" s="30"/>
      <c r="D16" s="30"/>
      <c r="E16" s="30"/>
      <c r="F16" s="30"/>
      <c r="G16" s="30"/>
    </row>
    <row r="17" spans="1:7" ht="15">
      <c r="A17" s="30" t="s">
        <v>56</v>
      </c>
      <c r="B17" s="30">
        <v>4844</v>
      </c>
      <c r="C17" s="30">
        <v>13563</v>
      </c>
      <c r="D17" s="30">
        <v>3058.2</v>
      </c>
      <c r="E17" s="30">
        <v>8682.5</v>
      </c>
      <c r="F17" s="30">
        <v>3058.2</v>
      </c>
      <c r="G17" s="30">
        <v>8682.5</v>
      </c>
    </row>
    <row r="18" spans="1:7" ht="15">
      <c r="A18" s="30" t="s">
        <v>206</v>
      </c>
      <c r="B18" s="30">
        <v>313528</v>
      </c>
      <c r="C18" s="30">
        <v>586697.4</v>
      </c>
      <c r="D18" s="30">
        <v>174140.9</v>
      </c>
      <c r="E18" s="30">
        <v>296416.2</v>
      </c>
      <c r="F18" s="30">
        <v>174140.9</v>
      </c>
      <c r="G18" s="30">
        <v>296416.2</v>
      </c>
    </row>
    <row r="19" spans="1:7" ht="15">
      <c r="A19" s="30" t="s">
        <v>58</v>
      </c>
      <c r="B19" s="30">
        <v>8865</v>
      </c>
      <c r="C19" s="30">
        <v>21870</v>
      </c>
      <c r="D19" s="30">
        <v>4690.8999999999996</v>
      </c>
      <c r="E19" s="30">
        <v>12660.5</v>
      </c>
      <c r="F19" s="30">
        <v>4690.8999999999996</v>
      </c>
      <c r="G19" s="30">
        <v>12660.5</v>
      </c>
    </row>
    <row r="20" spans="1:7" ht="15">
      <c r="A20" s="30" t="s">
        <v>207</v>
      </c>
      <c r="B20" s="30">
        <v>214628.1</v>
      </c>
      <c r="C20" s="30">
        <v>420801.4</v>
      </c>
      <c r="D20" s="30">
        <v>118635.1</v>
      </c>
      <c r="E20" s="30">
        <v>213014.2</v>
      </c>
      <c r="F20" s="30">
        <v>118635.1</v>
      </c>
      <c r="G20" s="30">
        <v>213014.2</v>
      </c>
    </row>
    <row r="21" spans="1:7" ht="15">
      <c r="A21" s="30" t="s">
        <v>60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 ht="15">
      <c r="A22" s="30" t="s">
        <v>208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ht="15">
      <c r="A23" s="30" t="s">
        <v>62</v>
      </c>
      <c r="B23" s="30"/>
      <c r="C23" s="30"/>
      <c r="D23" s="30"/>
      <c r="E23" s="30"/>
      <c r="F23" s="30"/>
      <c r="G23" s="30"/>
    </row>
    <row r="24" spans="1:7" ht="15">
      <c r="A24" s="30" t="s">
        <v>63</v>
      </c>
      <c r="B24" s="30">
        <v>1121</v>
      </c>
      <c r="C24" s="30">
        <v>0</v>
      </c>
      <c r="D24" s="30">
        <v>852.1</v>
      </c>
      <c r="E24" s="30">
        <v>0</v>
      </c>
      <c r="F24" s="30">
        <v>852.1</v>
      </c>
      <c r="G24" s="30">
        <v>0</v>
      </c>
    </row>
    <row r="25" spans="1:7" ht="15">
      <c r="A25" s="30" t="s">
        <v>209</v>
      </c>
      <c r="B25" s="30">
        <v>86139.8</v>
      </c>
      <c r="C25" s="30">
        <v>0</v>
      </c>
      <c r="D25" s="30">
        <v>44811.7</v>
      </c>
      <c r="E25" s="30">
        <v>0</v>
      </c>
      <c r="F25" s="30">
        <v>44811.7</v>
      </c>
      <c r="G25" s="30">
        <v>0</v>
      </c>
    </row>
    <row r="26" spans="1:7" ht="15">
      <c r="A26" s="30" t="s">
        <v>65</v>
      </c>
      <c r="B26" s="30">
        <v>588</v>
      </c>
      <c r="C26" s="30">
        <v>0</v>
      </c>
      <c r="D26" s="30">
        <v>454.1</v>
      </c>
      <c r="E26" s="30">
        <v>0</v>
      </c>
      <c r="F26" s="30">
        <v>454.1</v>
      </c>
      <c r="G26" s="30">
        <v>0</v>
      </c>
    </row>
    <row r="27" spans="1:7" ht="15">
      <c r="A27" s="30" t="s">
        <v>210</v>
      </c>
      <c r="B27" s="30">
        <v>49041.9</v>
      </c>
      <c r="C27" s="30">
        <v>0</v>
      </c>
      <c r="D27" s="30">
        <v>26330.799999999999</v>
      </c>
      <c r="E27" s="30">
        <v>0</v>
      </c>
      <c r="F27" s="30">
        <v>26330.799999999999</v>
      </c>
      <c r="G27" s="30">
        <v>0</v>
      </c>
    </row>
    <row r="28" spans="1:7" ht="15">
      <c r="A28" s="30" t="s">
        <v>67</v>
      </c>
      <c r="B28" s="30">
        <v>197</v>
      </c>
      <c r="C28" s="30">
        <v>0</v>
      </c>
      <c r="D28" s="30">
        <v>144.5</v>
      </c>
      <c r="E28" s="30">
        <v>0</v>
      </c>
      <c r="F28" s="30">
        <v>144.5</v>
      </c>
      <c r="G28" s="30">
        <v>0</v>
      </c>
    </row>
    <row r="29" spans="1:7" ht="15">
      <c r="A29" s="30" t="s">
        <v>211</v>
      </c>
      <c r="B29" s="30">
        <v>10479.799999999999</v>
      </c>
      <c r="C29" s="30">
        <v>0</v>
      </c>
      <c r="D29" s="30">
        <v>5531.6</v>
      </c>
      <c r="E29" s="30">
        <v>0</v>
      </c>
      <c r="F29" s="30">
        <v>5531.6</v>
      </c>
      <c r="G29" s="30">
        <v>0</v>
      </c>
    </row>
    <row r="30" spans="1:7" ht="15">
      <c r="A30" s="30" t="s">
        <v>69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</row>
    <row r="31" spans="1:7" ht="15">
      <c r="A31" s="30" t="s">
        <v>212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</row>
    <row r="32" spans="1:7" ht="15">
      <c r="A32" s="30" t="s">
        <v>71</v>
      </c>
      <c r="B32" s="30">
        <v>7242</v>
      </c>
      <c r="C32" s="30">
        <v>17352</v>
      </c>
      <c r="D32" s="30">
        <v>3732.5</v>
      </c>
      <c r="E32" s="30">
        <v>9486.1</v>
      </c>
      <c r="F32" s="30">
        <v>3732.5</v>
      </c>
      <c r="G32" s="30">
        <v>9486.1</v>
      </c>
    </row>
    <row r="33" spans="1:31" ht="15">
      <c r="A33" s="30" t="s">
        <v>72</v>
      </c>
      <c r="B33" s="30">
        <v>299206768.10000002</v>
      </c>
      <c r="C33" s="30">
        <v>298945311.60000002</v>
      </c>
      <c r="D33" s="30">
        <v>168466187.59999999</v>
      </c>
      <c r="E33" s="30">
        <v>168357274.80000001</v>
      </c>
      <c r="F33" s="30">
        <v>168466187.59999999</v>
      </c>
      <c r="G33" s="30">
        <v>168357274.80000001</v>
      </c>
    </row>
    <row r="34" spans="1:31" ht="15">
      <c r="A34" s="30" t="s">
        <v>73</v>
      </c>
      <c r="B34" s="30">
        <v>246434.3</v>
      </c>
      <c r="C34" s="30">
        <v>507890.7</v>
      </c>
      <c r="D34" s="30">
        <v>128065.3</v>
      </c>
      <c r="E34" s="30">
        <v>236978.2</v>
      </c>
      <c r="F34" s="30">
        <v>128065.3</v>
      </c>
      <c r="G34" s="30">
        <v>236978.2</v>
      </c>
    </row>
    <row r="35" spans="1:31" ht="15">
      <c r="A35" s="30" t="s">
        <v>213</v>
      </c>
      <c r="B35" s="30">
        <v>7661870</v>
      </c>
      <c r="C35" s="30"/>
      <c r="D35" s="30"/>
      <c r="E35" s="30"/>
      <c r="F35" s="30"/>
      <c r="G35" s="30"/>
      <c r="J35">
        <v>100000</v>
      </c>
    </row>
    <row r="37" spans="1:31" ht="15">
      <c r="A37" s="31" t="s">
        <v>185</v>
      </c>
      <c r="B37" s="30" t="s">
        <v>153</v>
      </c>
      <c r="C37" s="30" t="s">
        <v>154</v>
      </c>
      <c r="D37" s="30" t="s">
        <v>155</v>
      </c>
      <c r="E37" s="30" t="s">
        <v>156</v>
      </c>
      <c r="F37" s="30" t="s">
        <v>157</v>
      </c>
      <c r="G37" s="30" t="s">
        <v>158</v>
      </c>
      <c r="H37" s="30" t="s">
        <v>159</v>
      </c>
      <c r="I37" s="30" t="s">
        <v>160</v>
      </c>
      <c r="J37" s="30" t="s">
        <v>161</v>
      </c>
      <c r="K37" s="30" t="s">
        <v>162</v>
      </c>
      <c r="L37" s="30" t="s">
        <v>153</v>
      </c>
      <c r="M37" s="30" t="s">
        <v>154</v>
      </c>
      <c r="N37" s="30" t="s">
        <v>155</v>
      </c>
      <c r="O37" s="30" t="s">
        <v>156</v>
      </c>
      <c r="P37" s="30" t="s">
        <v>157</v>
      </c>
      <c r="Q37" s="30" t="s">
        <v>158</v>
      </c>
      <c r="R37" s="30" t="s">
        <v>159</v>
      </c>
      <c r="S37" s="30" t="s">
        <v>160</v>
      </c>
      <c r="T37" s="30" t="s">
        <v>161</v>
      </c>
      <c r="U37" s="30" t="s">
        <v>162</v>
      </c>
      <c r="V37" s="30" t="s">
        <v>153</v>
      </c>
      <c r="W37" s="30" t="s">
        <v>154</v>
      </c>
      <c r="X37" s="30" t="s">
        <v>155</v>
      </c>
      <c r="Y37" s="30" t="s">
        <v>156</v>
      </c>
      <c r="Z37" s="30" t="s">
        <v>157</v>
      </c>
      <c r="AA37" s="30" t="s">
        <v>158</v>
      </c>
      <c r="AB37" s="30" t="s">
        <v>159</v>
      </c>
      <c r="AC37" s="30" t="s">
        <v>160</v>
      </c>
      <c r="AD37" s="30" t="s">
        <v>161</v>
      </c>
      <c r="AE37" s="30" t="s">
        <v>162</v>
      </c>
    </row>
    <row r="38" spans="1:31" ht="15">
      <c r="A38" s="31">
        <v>2009</v>
      </c>
      <c r="B38" s="32">
        <v>1345</v>
      </c>
      <c r="C38" s="32">
        <v>9429</v>
      </c>
      <c r="D38" s="30">
        <v>0</v>
      </c>
      <c r="E38" s="30">
        <v>0</v>
      </c>
      <c r="F38" s="32">
        <v>10775</v>
      </c>
      <c r="G38" s="32">
        <v>320533</v>
      </c>
      <c r="H38" s="32">
        <v>1344</v>
      </c>
      <c r="I38" s="30">
        <v>0</v>
      </c>
      <c r="J38" s="30">
        <v>0</v>
      </c>
      <c r="K38" s="30">
        <v>0</v>
      </c>
      <c r="L38" s="32">
        <v>1345</v>
      </c>
      <c r="M38" s="32">
        <v>9429</v>
      </c>
      <c r="N38" s="30">
        <v>0</v>
      </c>
      <c r="O38" s="30">
        <v>0</v>
      </c>
      <c r="P38" s="32">
        <v>10775</v>
      </c>
      <c r="Q38" s="32">
        <v>320533</v>
      </c>
      <c r="R38" s="32">
        <v>1344</v>
      </c>
      <c r="S38" s="30">
        <v>0</v>
      </c>
      <c r="T38" s="30">
        <v>0</v>
      </c>
      <c r="U38" s="30">
        <v>0</v>
      </c>
      <c r="V38" s="32">
        <v>1345</v>
      </c>
      <c r="W38" s="32">
        <v>9429</v>
      </c>
      <c r="X38" s="30">
        <v>0</v>
      </c>
      <c r="Y38" s="30">
        <v>0</v>
      </c>
      <c r="Z38" s="32">
        <v>10775</v>
      </c>
      <c r="AA38" s="32">
        <v>320533</v>
      </c>
      <c r="AB38" s="32">
        <v>1344</v>
      </c>
      <c r="AC38" s="30">
        <v>0</v>
      </c>
      <c r="AD38" s="30">
        <v>0</v>
      </c>
      <c r="AE38" s="30">
        <v>0</v>
      </c>
    </row>
    <row r="39" spans="1:31" ht="15">
      <c r="A39" s="31">
        <v>2009</v>
      </c>
      <c r="B39" s="32">
        <v>1879</v>
      </c>
      <c r="C39" s="32">
        <v>18120</v>
      </c>
      <c r="D39" s="30">
        <v>0</v>
      </c>
      <c r="E39" s="30">
        <v>0</v>
      </c>
      <c r="F39" s="32">
        <v>10608</v>
      </c>
      <c r="G39" s="32">
        <v>320039</v>
      </c>
      <c r="H39" s="32">
        <v>1880</v>
      </c>
      <c r="I39" s="30">
        <v>0</v>
      </c>
      <c r="J39" s="30">
        <v>0</v>
      </c>
      <c r="K39" s="30">
        <v>0</v>
      </c>
      <c r="L39" s="32">
        <v>1879</v>
      </c>
      <c r="M39" s="32">
        <v>18120</v>
      </c>
      <c r="N39" s="30">
        <v>0</v>
      </c>
      <c r="O39" s="30">
        <v>0</v>
      </c>
      <c r="P39" s="32">
        <v>10608</v>
      </c>
      <c r="Q39" s="32">
        <v>320039</v>
      </c>
      <c r="R39" s="32">
        <v>1880</v>
      </c>
      <c r="S39" s="30">
        <v>0</v>
      </c>
      <c r="T39" s="30">
        <v>0</v>
      </c>
      <c r="U39" s="30">
        <v>0</v>
      </c>
      <c r="V39" s="32">
        <v>1879</v>
      </c>
      <c r="W39" s="32">
        <v>18120</v>
      </c>
      <c r="X39" s="30">
        <v>0</v>
      </c>
      <c r="Y39" s="30">
        <v>0</v>
      </c>
      <c r="Z39" s="32">
        <v>10608</v>
      </c>
      <c r="AA39" s="32">
        <v>320039</v>
      </c>
      <c r="AB39" s="32">
        <v>1880</v>
      </c>
      <c r="AC39" s="30">
        <v>0</v>
      </c>
      <c r="AD39" s="30">
        <v>0</v>
      </c>
      <c r="AE39" s="30">
        <v>0</v>
      </c>
    </row>
    <row r="40" spans="1:31" ht="15">
      <c r="A40" s="31">
        <v>2010</v>
      </c>
      <c r="B40" s="32">
        <v>1998</v>
      </c>
      <c r="C40" s="32">
        <v>18224</v>
      </c>
      <c r="D40" s="30">
        <v>0</v>
      </c>
      <c r="E40" s="30">
        <v>0</v>
      </c>
      <c r="F40" s="32">
        <v>10961</v>
      </c>
      <c r="G40" s="32">
        <v>320001</v>
      </c>
      <c r="H40" s="32">
        <v>1996</v>
      </c>
      <c r="I40" s="30">
        <v>0</v>
      </c>
      <c r="J40" s="30">
        <v>0</v>
      </c>
      <c r="K40" s="30">
        <v>0</v>
      </c>
      <c r="L40" s="32">
        <v>1939.76929</v>
      </c>
      <c r="M40" s="32">
        <v>17690.927729999999</v>
      </c>
      <c r="N40" s="30">
        <v>0</v>
      </c>
      <c r="O40" s="30">
        <v>0</v>
      </c>
      <c r="P40" s="32">
        <v>10640.70996</v>
      </c>
      <c r="Q40" s="32">
        <v>310199.34375</v>
      </c>
      <c r="R40" s="32">
        <v>1937.82764</v>
      </c>
      <c r="S40" s="30">
        <v>0</v>
      </c>
      <c r="T40" s="30">
        <v>0</v>
      </c>
      <c r="U40" s="30">
        <v>0</v>
      </c>
      <c r="V40" s="32">
        <v>1939.76929</v>
      </c>
      <c r="W40" s="32">
        <v>17690.927729999999</v>
      </c>
      <c r="X40" s="30">
        <v>0</v>
      </c>
      <c r="Y40" s="30">
        <v>0</v>
      </c>
      <c r="Z40" s="32">
        <v>10640.70996</v>
      </c>
      <c r="AA40" s="32">
        <v>310199.34375</v>
      </c>
      <c r="AB40" s="32">
        <v>1937.82764</v>
      </c>
      <c r="AC40" s="30">
        <v>0</v>
      </c>
      <c r="AD40" s="30">
        <v>0</v>
      </c>
      <c r="AE40" s="30">
        <v>0</v>
      </c>
    </row>
    <row r="41" spans="1:31" ht="15">
      <c r="A41" s="31">
        <v>2010</v>
      </c>
      <c r="B41" s="32">
        <v>2045</v>
      </c>
      <c r="C41" s="32">
        <v>18345</v>
      </c>
      <c r="D41" s="30">
        <v>0</v>
      </c>
      <c r="E41" s="30">
        <v>0</v>
      </c>
      <c r="F41" s="32">
        <v>10867</v>
      </c>
      <c r="G41" s="32">
        <v>319988</v>
      </c>
      <c r="H41" s="32">
        <v>2047</v>
      </c>
      <c r="I41" s="30">
        <v>0</v>
      </c>
      <c r="J41" s="30">
        <v>0</v>
      </c>
      <c r="K41" s="30">
        <v>0</v>
      </c>
      <c r="L41" s="32">
        <v>1985.39807</v>
      </c>
      <c r="M41" s="32">
        <v>17808.382809999999</v>
      </c>
      <c r="N41" s="30">
        <v>0</v>
      </c>
      <c r="O41" s="30">
        <v>0</v>
      </c>
      <c r="P41" s="32">
        <v>10549.46387</v>
      </c>
      <c r="Q41" s="32">
        <v>310186.75</v>
      </c>
      <c r="R41" s="32">
        <v>1987.3397199999999</v>
      </c>
      <c r="S41" s="30">
        <v>0</v>
      </c>
      <c r="T41" s="30">
        <v>0</v>
      </c>
      <c r="U41" s="30">
        <v>0</v>
      </c>
      <c r="V41" s="32">
        <v>1985.39807</v>
      </c>
      <c r="W41" s="32">
        <v>17808.382809999999</v>
      </c>
      <c r="X41" s="30">
        <v>0</v>
      </c>
      <c r="Y41" s="30">
        <v>0</v>
      </c>
      <c r="Z41" s="32">
        <v>10549.46387</v>
      </c>
      <c r="AA41" s="32">
        <v>310186.75</v>
      </c>
      <c r="AB41" s="32">
        <v>1987.3397199999999</v>
      </c>
      <c r="AC41" s="30">
        <v>0</v>
      </c>
      <c r="AD41" s="30">
        <v>0</v>
      </c>
      <c r="AE41" s="30">
        <v>0</v>
      </c>
    </row>
    <row r="42" spans="1:31" ht="15">
      <c r="A42" s="31">
        <v>2011</v>
      </c>
      <c r="B42" s="32">
        <v>2084</v>
      </c>
      <c r="C42" s="32">
        <v>18464</v>
      </c>
      <c r="D42" s="30">
        <v>0</v>
      </c>
      <c r="E42" s="30">
        <v>0</v>
      </c>
      <c r="F42" s="32">
        <v>11160</v>
      </c>
      <c r="G42" s="32">
        <v>321431</v>
      </c>
      <c r="H42" s="32">
        <v>2084</v>
      </c>
      <c r="I42" s="30">
        <v>0</v>
      </c>
      <c r="J42" s="30">
        <v>0</v>
      </c>
      <c r="K42" s="30">
        <v>0</v>
      </c>
      <c r="L42" s="32">
        <v>1964.3847699999999</v>
      </c>
      <c r="M42" s="32">
        <v>17402.222659999999</v>
      </c>
      <c r="N42" s="30">
        <v>0</v>
      </c>
      <c r="O42" s="30">
        <v>0</v>
      </c>
      <c r="P42" s="32">
        <v>10518.003909999999</v>
      </c>
      <c r="Q42" s="32">
        <v>302206.8125</v>
      </c>
      <c r="R42" s="32">
        <v>1964.3847699999999</v>
      </c>
      <c r="S42" s="30">
        <v>0</v>
      </c>
      <c r="T42" s="30">
        <v>0</v>
      </c>
      <c r="U42" s="30">
        <v>0</v>
      </c>
      <c r="V42" s="32">
        <v>1964.3847699999999</v>
      </c>
      <c r="W42" s="32">
        <v>17402.222659999999</v>
      </c>
      <c r="X42" s="30">
        <v>0</v>
      </c>
      <c r="Y42" s="30">
        <v>0</v>
      </c>
      <c r="Z42" s="32">
        <v>10518.003909999999</v>
      </c>
      <c r="AA42" s="32">
        <v>302206.8125</v>
      </c>
      <c r="AB42" s="32">
        <v>1964.3847699999999</v>
      </c>
      <c r="AC42" s="30">
        <v>0</v>
      </c>
      <c r="AD42" s="30">
        <v>0</v>
      </c>
      <c r="AE42" s="30">
        <v>0</v>
      </c>
    </row>
    <row r="43" spans="1:31" ht="15">
      <c r="A43" s="31">
        <v>2011</v>
      </c>
      <c r="B43" s="32">
        <v>2163</v>
      </c>
      <c r="C43" s="32">
        <v>18397</v>
      </c>
      <c r="D43" s="30">
        <v>0</v>
      </c>
      <c r="E43" s="30">
        <v>0</v>
      </c>
      <c r="F43" s="32">
        <v>10890</v>
      </c>
      <c r="G43" s="32">
        <v>319888</v>
      </c>
      <c r="H43" s="32">
        <v>2163</v>
      </c>
      <c r="I43" s="30">
        <v>0</v>
      </c>
      <c r="J43" s="30">
        <v>0</v>
      </c>
      <c r="K43" s="30">
        <v>0</v>
      </c>
      <c r="L43" s="32">
        <v>2038.85229</v>
      </c>
      <c r="M43" s="32">
        <v>17339.01758</v>
      </c>
      <c r="N43" s="30">
        <v>0</v>
      </c>
      <c r="O43" s="30">
        <v>0</v>
      </c>
      <c r="P43" s="32">
        <v>10263.56055</v>
      </c>
      <c r="Q43" s="32">
        <v>300760.25</v>
      </c>
      <c r="R43" s="32">
        <v>2038.85229</v>
      </c>
      <c r="S43" s="30">
        <v>0</v>
      </c>
      <c r="T43" s="30">
        <v>0</v>
      </c>
      <c r="U43" s="30">
        <v>0</v>
      </c>
      <c r="V43" s="32">
        <v>2038.85229</v>
      </c>
      <c r="W43" s="32">
        <v>17339.01758</v>
      </c>
      <c r="X43" s="30">
        <v>0</v>
      </c>
      <c r="Y43" s="30">
        <v>0</v>
      </c>
      <c r="Z43" s="32">
        <v>10263.56055</v>
      </c>
      <c r="AA43" s="32">
        <v>300760.25</v>
      </c>
      <c r="AB43" s="32">
        <v>2038.85229</v>
      </c>
      <c r="AC43" s="30">
        <v>0</v>
      </c>
      <c r="AD43" s="30">
        <v>0</v>
      </c>
      <c r="AE43" s="30">
        <v>0</v>
      </c>
    </row>
    <row r="44" spans="1:31" ht="15">
      <c r="A44" s="31">
        <v>2012</v>
      </c>
      <c r="B44" s="32">
        <v>2262</v>
      </c>
      <c r="C44" s="32">
        <v>18229</v>
      </c>
      <c r="D44" s="30">
        <v>0</v>
      </c>
      <c r="E44" s="30">
        <v>0</v>
      </c>
      <c r="F44" s="32">
        <v>11128</v>
      </c>
      <c r="G44" s="32">
        <v>318733</v>
      </c>
      <c r="H44" s="32">
        <v>2262</v>
      </c>
      <c r="I44" s="30">
        <v>0</v>
      </c>
      <c r="J44" s="30">
        <v>0</v>
      </c>
      <c r="K44" s="30">
        <v>0</v>
      </c>
      <c r="L44" s="32">
        <v>2070.0778799999998</v>
      </c>
      <c r="M44" s="32">
        <v>16680.824219999999</v>
      </c>
      <c r="N44" s="30">
        <v>0</v>
      </c>
      <c r="O44" s="30">
        <v>0</v>
      </c>
      <c r="P44" s="32">
        <v>10182.81445</v>
      </c>
      <c r="Q44" s="32">
        <v>292245.84375</v>
      </c>
      <c r="R44" s="32">
        <v>2070.0778799999998</v>
      </c>
      <c r="S44" s="30">
        <v>0</v>
      </c>
      <c r="T44" s="30">
        <v>0</v>
      </c>
      <c r="U44" s="30">
        <v>0</v>
      </c>
      <c r="V44" s="32">
        <v>2070.0778799999998</v>
      </c>
      <c r="W44" s="32">
        <v>16680.824219999999</v>
      </c>
      <c r="X44" s="30">
        <v>0</v>
      </c>
      <c r="Y44" s="30">
        <v>0</v>
      </c>
      <c r="Z44" s="32">
        <v>10182.81445</v>
      </c>
      <c r="AA44" s="32">
        <v>292245.84375</v>
      </c>
      <c r="AB44" s="32">
        <v>2070.0778799999998</v>
      </c>
      <c r="AC44" s="30">
        <v>0</v>
      </c>
      <c r="AD44" s="30">
        <v>0</v>
      </c>
      <c r="AE44" s="30">
        <v>0</v>
      </c>
    </row>
    <row r="45" spans="1:31" ht="15">
      <c r="A45" s="31">
        <v>2012</v>
      </c>
      <c r="B45" s="32">
        <v>2184</v>
      </c>
      <c r="C45" s="32">
        <v>18287</v>
      </c>
      <c r="D45" s="30">
        <v>0</v>
      </c>
      <c r="E45" s="30">
        <v>0</v>
      </c>
      <c r="F45" s="32">
        <v>10932</v>
      </c>
      <c r="G45" s="32">
        <v>320319</v>
      </c>
      <c r="H45" s="32">
        <v>2184</v>
      </c>
      <c r="I45" s="30">
        <v>0</v>
      </c>
      <c r="J45" s="30">
        <v>0</v>
      </c>
      <c r="K45" s="30">
        <v>0</v>
      </c>
      <c r="L45" s="32">
        <v>1998.6982399999999</v>
      </c>
      <c r="M45" s="32">
        <v>16733.953130000002</v>
      </c>
      <c r="N45" s="30">
        <v>0</v>
      </c>
      <c r="O45" s="30">
        <v>0</v>
      </c>
      <c r="P45" s="32">
        <v>10003.4668</v>
      </c>
      <c r="Q45" s="32">
        <v>293683.15625</v>
      </c>
      <c r="R45" s="32">
        <v>1998.6982399999999</v>
      </c>
      <c r="S45" s="30">
        <v>0</v>
      </c>
      <c r="T45" s="30">
        <v>0</v>
      </c>
      <c r="U45" s="30">
        <v>0</v>
      </c>
      <c r="V45" s="32">
        <v>1998.6982399999999</v>
      </c>
      <c r="W45" s="32">
        <v>16733.953130000002</v>
      </c>
      <c r="X45" s="30">
        <v>0</v>
      </c>
      <c r="Y45" s="30">
        <v>0</v>
      </c>
      <c r="Z45" s="32">
        <v>10003.4668</v>
      </c>
      <c r="AA45" s="32">
        <v>293683.15625</v>
      </c>
      <c r="AB45" s="32">
        <v>1998.6982399999999</v>
      </c>
      <c r="AC45" s="30">
        <v>0</v>
      </c>
      <c r="AD45" s="30">
        <v>0</v>
      </c>
      <c r="AE45" s="30">
        <v>0</v>
      </c>
    </row>
    <row r="46" spans="1:31" ht="15">
      <c r="A46" s="31">
        <v>2012.9999999999998</v>
      </c>
      <c r="B46" s="32">
        <v>2312</v>
      </c>
      <c r="C46" s="32">
        <v>18006</v>
      </c>
      <c r="D46" s="30">
        <v>0</v>
      </c>
      <c r="E46" s="30">
        <v>0</v>
      </c>
      <c r="F46" s="32">
        <v>10932</v>
      </c>
      <c r="G46" s="32">
        <v>313899</v>
      </c>
      <c r="H46" s="32">
        <v>2311</v>
      </c>
      <c r="I46" s="30">
        <v>0</v>
      </c>
      <c r="J46" s="30">
        <v>0</v>
      </c>
      <c r="K46" s="30">
        <v>0</v>
      </c>
      <c r="L46" s="32">
        <v>2054.1152299999999</v>
      </c>
      <c r="M46" s="32">
        <v>16000.37012</v>
      </c>
      <c r="N46" s="30">
        <v>0</v>
      </c>
      <c r="O46" s="30">
        <v>0</v>
      </c>
      <c r="P46" s="32">
        <v>9713.9052699999993</v>
      </c>
      <c r="Q46" s="32">
        <v>279047.03125</v>
      </c>
      <c r="R46" s="32">
        <v>2053.2268100000001</v>
      </c>
      <c r="S46" s="30">
        <v>0</v>
      </c>
      <c r="T46" s="30">
        <v>0</v>
      </c>
      <c r="U46" s="30">
        <v>0</v>
      </c>
      <c r="V46" s="32">
        <v>2054.1152299999999</v>
      </c>
      <c r="W46" s="32">
        <v>16000.37012</v>
      </c>
      <c r="X46" s="30">
        <v>0</v>
      </c>
      <c r="Y46" s="30">
        <v>0</v>
      </c>
      <c r="Z46" s="32">
        <v>9713.9052699999993</v>
      </c>
      <c r="AA46" s="32">
        <v>279047.03125</v>
      </c>
      <c r="AB46" s="32">
        <v>2053.2268100000001</v>
      </c>
      <c r="AC46" s="30">
        <v>0</v>
      </c>
      <c r="AD46" s="30">
        <v>0</v>
      </c>
      <c r="AE46" s="30">
        <v>0</v>
      </c>
    </row>
    <row r="47" spans="1:31" ht="15">
      <c r="A47" s="31">
        <v>2012.9999999999998</v>
      </c>
      <c r="B47" s="32">
        <v>2250</v>
      </c>
      <c r="C47" s="32">
        <v>18108</v>
      </c>
      <c r="D47" s="30">
        <v>0</v>
      </c>
      <c r="E47" s="30">
        <v>0</v>
      </c>
      <c r="F47" s="32">
        <v>11051</v>
      </c>
      <c r="G47" s="32">
        <v>312621</v>
      </c>
      <c r="H47" s="32">
        <v>2251</v>
      </c>
      <c r="I47" s="30">
        <v>0</v>
      </c>
      <c r="J47" s="30">
        <v>0</v>
      </c>
      <c r="K47" s="30">
        <v>0</v>
      </c>
      <c r="L47" s="32">
        <v>1999.03259</v>
      </c>
      <c r="M47" s="32">
        <v>16091.014649999999</v>
      </c>
      <c r="N47" s="30">
        <v>0</v>
      </c>
      <c r="O47" s="30">
        <v>0</v>
      </c>
      <c r="P47" s="32">
        <v>9819.6572300000007</v>
      </c>
      <c r="Q47" s="32">
        <v>277928.78125</v>
      </c>
      <c r="R47" s="32">
        <v>1999.92102</v>
      </c>
      <c r="S47" s="30">
        <v>0</v>
      </c>
      <c r="T47" s="30">
        <v>0</v>
      </c>
      <c r="U47" s="30">
        <v>0</v>
      </c>
      <c r="V47" s="32">
        <v>1999.03259</v>
      </c>
      <c r="W47" s="32">
        <v>16091.014649999999</v>
      </c>
      <c r="X47" s="30">
        <v>0</v>
      </c>
      <c r="Y47" s="30">
        <v>0</v>
      </c>
      <c r="Z47" s="32">
        <v>9819.6572300000007</v>
      </c>
      <c r="AA47" s="32">
        <v>277928.78125</v>
      </c>
      <c r="AB47" s="32">
        <v>1999.92102</v>
      </c>
      <c r="AC47" s="30">
        <v>0</v>
      </c>
      <c r="AD47" s="30">
        <v>0</v>
      </c>
      <c r="AE47" s="30">
        <v>0</v>
      </c>
    </row>
    <row r="48" spans="1:31" ht="15">
      <c r="A48" s="31">
        <v>2014.0000000000002</v>
      </c>
      <c r="B48" s="32">
        <v>1914</v>
      </c>
      <c r="C48" s="32">
        <v>17956</v>
      </c>
      <c r="D48" s="30">
        <v>0</v>
      </c>
      <c r="E48" s="30">
        <v>0</v>
      </c>
      <c r="F48" s="32">
        <v>10487</v>
      </c>
      <c r="G48" s="32">
        <v>309335</v>
      </c>
      <c r="H48" s="32">
        <v>1913</v>
      </c>
      <c r="I48" s="30">
        <v>0</v>
      </c>
      <c r="J48" s="30">
        <v>0</v>
      </c>
      <c r="K48" s="30">
        <v>0</v>
      </c>
      <c r="L48" s="32">
        <v>1650.9908399999999</v>
      </c>
      <c r="M48" s="32">
        <v>15487.092769999999</v>
      </c>
      <c r="N48" s="30">
        <v>0</v>
      </c>
      <c r="O48" s="30">
        <v>0</v>
      </c>
      <c r="P48" s="32">
        <v>9046.5390599999992</v>
      </c>
      <c r="Q48" s="32">
        <v>266188.59375</v>
      </c>
      <c r="R48" s="32">
        <v>1650.1283000000001</v>
      </c>
      <c r="S48" s="30">
        <v>0</v>
      </c>
      <c r="T48" s="30">
        <v>0</v>
      </c>
      <c r="U48" s="30">
        <v>0</v>
      </c>
      <c r="V48" s="32">
        <v>1650.9908399999999</v>
      </c>
      <c r="W48" s="32">
        <v>15487.092769999999</v>
      </c>
      <c r="X48" s="30">
        <v>0</v>
      </c>
      <c r="Y48" s="30">
        <v>0</v>
      </c>
      <c r="Z48" s="32">
        <v>9046.5390599999992</v>
      </c>
      <c r="AA48" s="32">
        <v>266188.59375</v>
      </c>
      <c r="AB48" s="32">
        <v>1650.1283000000001</v>
      </c>
      <c r="AC48" s="30">
        <v>0</v>
      </c>
      <c r="AD48" s="30">
        <v>0</v>
      </c>
      <c r="AE48" s="30">
        <v>0</v>
      </c>
    </row>
    <row r="49" spans="1:31" ht="15">
      <c r="A49" s="31">
        <v>2014.0000000000002</v>
      </c>
      <c r="B49" s="32">
        <v>1873</v>
      </c>
      <c r="C49" s="32">
        <v>17967</v>
      </c>
      <c r="D49" s="30">
        <v>0</v>
      </c>
      <c r="E49" s="30">
        <v>0</v>
      </c>
      <c r="F49" s="32">
        <v>10621</v>
      </c>
      <c r="G49" s="32">
        <v>309004</v>
      </c>
      <c r="H49" s="32">
        <v>1873</v>
      </c>
      <c r="I49" s="30">
        <v>0</v>
      </c>
      <c r="J49" s="30">
        <v>0</v>
      </c>
      <c r="K49" s="30">
        <v>0</v>
      </c>
      <c r="L49" s="32">
        <v>1615.62634</v>
      </c>
      <c r="M49" s="32">
        <v>15496.57813</v>
      </c>
      <c r="N49" s="30">
        <v>0</v>
      </c>
      <c r="O49" s="30">
        <v>0</v>
      </c>
      <c r="P49" s="32">
        <v>9162.0878900000007</v>
      </c>
      <c r="Q49" s="32">
        <v>265898.96875</v>
      </c>
      <c r="R49" s="32">
        <v>1615.62634</v>
      </c>
      <c r="S49" s="30">
        <v>0</v>
      </c>
      <c r="T49" s="30">
        <v>0</v>
      </c>
      <c r="U49" s="30">
        <v>0</v>
      </c>
      <c r="V49" s="32">
        <v>1615.62634</v>
      </c>
      <c r="W49" s="32">
        <v>15496.57813</v>
      </c>
      <c r="X49" s="30">
        <v>0</v>
      </c>
      <c r="Y49" s="30">
        <v>0</v>
      </c>
      <c r="Z49" s="32">
        <v>9162.0878900000007</v>
      </c>
      <c r="AA49" s="32">
        <v>265898.96875</v>
      </c>
      <c r="AB49" s="32">
        <v>1615.62634</v>
      </c>
      <c r="AC49" s="30">
        <v>0</v>
      </c>
      <c r="AD49" s="30">
        <v>0</v>
      </c>
      <c r="AE49" s="30">
        <v>0</v>
      </c>
    </row>
    <row r="50" spans="1:31" ht="15">
      <c r="A50" s="31">
        <v>2015.0000000000002</v>
      </c>
      <c r="B50" s="32">
        <v>1811</v>
      </c>
      <c r="C50" s="32">
        <v>17783</v>
      </c>
      <c r="D50" s="30">
        <v>0</v>
      </c>
      <c r="E50" s="30">
        <v>0</v>
      </c>
      <c r="F50" s="32">
        <v>10282</v>
      </c>
      <c r="G50" s="32">
        <v>309294</v>
      </c>
      <c r="H50" s="32">
        <v>1812</v>
      </c>
      <c r="I50" s="30">
        <v>0</v>
      </c>
      <c r="J50" s="30">
        <v>0</v>
      </c>
      <c r="K50" s="30">
        <v>0</v>
      </c>
      <c r="L50" s="32">
        <v>1516.6970200000001</v>
      </c>
      <c r="M50" s="32">
        <v>14895.670899999999</v>
      </c>
      <c r="N50" s="30">
        <v>0</v>
      </c>
      <c r="O50" s="30">
        <v>0</v>
      </c>
      <c r="P50" s="32">
        <v>8610.6533199999994</v>
      </c>
      <c r="Q50" s="32">
        <v>259814.375</v>
      </c>
      <c r="R50" s="32">
        <v>1517.5345500000001</v>
      </c>
      <c r="S50" s="30">
        <v>0</v>
      </c>
      <c r="T50" s="30">
        <v>0</v>
      </c>
      <c r="U50" s="30">
        <v>0</v>
      </c>
      <c r="V50" s="32">
        <v>1516.6970200000001</v>
      </c>
      <c r="W50" s="32">
        <v>14895.670899999999</v>
      </c>
      <c r="X50" s="30">
        <v>0</v>
      </c>
      <c r="Y50" s="30">
        <v>0</v>
      </c>
      <c r="Z50" s="32">
        <v>8610.6533199999994</v>
      </c>
      <c r="AA50" s="32">
        <v>259814.375</v>
      </c>
      <c r="AB50" s="32">
        <v>1517.5345500000001</v>
      </c>
      <c r="AC50" s="30">
        <v>0</v>
      </c>
      <c r="AD50" s="30">
        <v>0</v>
      </c>
      <c r="AE50" s="30">
        <v>0</v>
      </c>
    </row>
    <row r="51" spans="1:31" ht="15">
      <c r="A51" s="31">
        <v>2015.0000000000002</v>
      </c>
      <c r="B51" s="32">
        <v>1814</v>
      </c>
      <c r="C51" s="32">
        <v>17585</v>
      </c>
      <c r="D51" s="30">
        <v>0</v>
      </c>
      <c r="E51" s="30">
        <v>0</v>
      </c>
      <c r="F51" s="32">
        <v>10392</v>
      </c>
      <c r="G51" s="32">
        <v>308801</v>
      </c>
      <c r="H51" s="32">
        <v>1812</v>
      </c>
      <c r="I51" s="30">
        <v>0</v>
      </c>
      <c r="J51" s="30">
        <v>0</v>
      </c>
      <c r="K51" s="30">
        <v>0</v>
      </c>
      <c r="L51" s="32">
        <v>1519.2095899999999</v>
      </c>
      <c r="M51" s="32">
        <v>14729.768550000001</v>
      </c>
      <c r="N51" s="30">
        <v>0</v>
      </c>
      <c r="O51" s="30">
        <v>0</v>
      </c>
      <c r="P51" s="32">
        <v>8702.8212899999999</v>
      </c>
      <c r="Q51" s="32">
        <v>259398.40625</v>
      </c>
      <c r="R51" s="32">
        <v>1517.5345500000001</v>
      </c>
      <c r="S51" s="30">
        <v>0</v>
      </c>
      <c r="T51" s="30">
        <v>0</v>
      </c>
      <c r="U51" s="30">
        <v>0</v>
      </c>
      <c r="V51" s="32">
        <v>1519.2095899999999</v>
      </c>
      <c r="W51" s="32">
        <v>14729.768550000001</v>
      </c>
      <c r="X51" s="30">
        <v>0</v>
      </c>
      <c r="Y51" s="30">
        <v>0</v>
      </c>
      <c r="Z51" s="32">
        <v>8702.8212899999999</v>
      </c>
      <c r="AA51" s="32">
        <v>259398.40625</v>
      </c>
      <c r="AB51" s="32">
        <v>1517.5345500000001</v>
      </c>
      <c r="AC51" s="30">
        <v>0</v>
      </c>
      <c r="AD51" s="30">
        <v>0</v>
      </c>
      <c r="AE51" s="30">
        <v>0</v>
      </c>
    </row>
    <row r="52" spans="1:31" ht="15">
      <c r="A52" s="31">
        <v>2016</v>
      </c>
      <c r="B52" s="32">
        <v>1757</v>
      </c>
      <c r="C52" s="32">
        <v>17973</v>
      </c>
      <c r="D52" s="30">
        <v>0</v>
      </c>
      <c r="E52" s="30">
        <v>0</v>
      </c>
      <c r="F52" s="32">
        <v>10620</v>
      </c>
      <c r="G52" s="32">
        <v>310572</v>
      </c>
      <c r="H52" s="32">
        <v>1759</v>
      </c>
      <c r="I52" s="30">
        <v>0</v>
      </c>
      <c r="J52" s="30">
        <v>0</v>
      </c>
      <c r="K52" s="30">
        <v>0</v>
      </c>
      <c r="L52" s="32">
        <v>1428.62012</v>
      </c>
      <c r="M52" s="32">
        <v>14615.987300000001</v>
      </c>
      <c r="N52" s="30">
        <v>0</v>
      </c>
      <c r="O52" s="30">
        <v>0</v>
      </c>
      <c r="P52" s="32">
        <v>8634.4941400000007</v>
      </c>
      <c r="Q52" s="32">
        <v>252354.79688000001</v>
      </c>
      <c r="R52" s="32">
        <v>1430.2463399999999</v>
      </c>
      <c r="S52" s="30">
        <v>0</v>
      </c>
      <c r="T52" s="30">
        <v>0</v>
      </c>
      <c r="U52" s="30">
        <v>0</v>
      </c>
      <c r="V52" s="32">
        <v>1428.62012</v>
      </c>
      <c r="W52" s="32">
        <v>14615.987300000001</v>
      </c>
      <c r="X52" s="30">
        <v>0</v>
      </c>
      <c r="Y52" s="30">
        <v>0</v>
      </c>
      <c r="Z52" s="32">
        <v>8634.4941400000007</v>
      </c>
      <c r="AA52" s="32">
        <v>252354.79688000001</v>
      </c>
      <c r="AB52" s="32">
        <v>1430.2463399999999</v>
      </c>
      <c r="AC52" s="30">
        <v>0</v>
      </c>
      <c r="AD52" s="30">
        <v>0</v>
      </c>
      <c r="AE52" s="30">
        <v>0</v>
      </c>
    </row>
    <row r="53" spans="1:31" ht="15">
      <c r="A53" s="31">
        <v>2016</v>
      </c>
      <c r="B53" s="32">
        <v>1879</v>
      </c>
      <c r="C53" s="32">
        <v>17926</v>
      </c>
      <c r="D53" s="30">
        <v>0</v>
      </c>
      <c r="E53" s="30">
        <v>0</v>
      </c>
      <c r="F53" s="32">
        <v>10446</v>
      </c>
      <c r="G53" s="32">
        <v>309152</v>
      </c>
      <c r="H53" s="32">
        <v>1877</v>
      </c>
      <c r="I53" s="30">
        <v>0</v>
      </c>
      <c r="J53" s="30">
        <v>0</v>
      </c>
      <c r="K53" s="30">
        <v>0</v>
      </c>
      <c r="L53" s="32">
        <v>1527.8195800000001</v>
      </c>
      <c r="M53" s="32">
        <v>14577.753909999999</v>
      </c>
      <c r="N53" s="30">
        <v>0</v>
      </c>
      <c r="O53" s="30">
        <v>0</v>
      </c>
      <c r="P53" s="32">
        <v>8492.9492200000004</v>
      </c>
      <c r="Q53" s="32">
        <v>251201.04688000001</v>
      </c>
      <c r="R53" s="32">
        <v>1526.19336</v>
      </c>
      <c r="S53" s="30">
        <v>0</v>
      </c>
      <c r="T53" s="30">
        <v>0</v>
      </c>
      <c r="U53" s="30">
        <v>0</v>
      </c>
      <c r="V53" s="32">
        <v>1527.8195800000001</v>
      </c>
      <c r="W53" s="32">
        <v>14577.753909999999</v>
      </c>
      <c r="X53" s="30">
        <v>0</v>
      </c>
      <c r="Y53" s="30">
        <v>0</v>
      </c>
      <c r="Z53" s="32">
        <v>8492.9492200000004</v>
      </c>
      <c r="AA53" s="32">
        <v>251201.04688000001</v>
      </c>
      <c r="AB53" s="32">
        <v>1526.19336</v>
      </c>
      <c r="AC53" s="30">
        <v>0</v>
      </c>
      <c r="AD53" s="30">
        <v>0</v>
      </c>
      <c r="AE53" s="30">
        <v>0</v>
      </c>
    </row>
    <row r="54" spans="1:31" ht="15">
      <c r="A54" s="31">
        <v>2017</v>
      </c>
      <c r="B54" s="32">
        <v>1920</v>
      </c>
      <c r="C54" s="32">
        <v>17465</v>
      </c>
      <c r="D54" s="30">
        <v>0</v>
      </c>
      <c r="E54" s="30">
        <v>0</v>
      </c>
      <c r="F54" s="32">
        <v>10283</v>
      </c>
      <c r="G54" s="32">
        <v>307920</v>
      </c>
      <c r="H54" s="32">
        <v>1922</v>
      </c>
      <c r="I54" s="30">
        <v>0</v>
      </c>
      <c r="J54" s="30">
        <v>0</v>
      </c>
      <c r="K54" s="30">
        <v>0</v>
      </c>
      <c r="L54" s="32">
        <v>1515.6873800000001</v>
      </c>
      <c r="M54" s="32">
        <v>13785.077149999999</v>
      </c>
      <c r="N54" s="30">
        <v>0</v>
      </c>
      <c r="O54" s="30">
        <v>0</v>
      </c>
      <c r="P54" s="32">
        <v>8117.9848599999996</v>
      </c>
      <c r="Q54" s="32">
        <v>244080.15625</v>
      </c>
      <c r="R54" s="32">
        <v>1517.2662399999999</v>
      </c>
      <c r="S54" s="30">
        <v>0</v>
      </c>
      <c r="T54" s="30">
        <v>0</v>
      </c>
      <c r="U54" s="30">
        <v>0</v>
      </c>
      <c r="V54" s="32">
        <v>1515.6873800000001</v>
      </c>
      <c r="W54" s="32">
        <v>13785.077149999999</v>
      </c>
      <c r="X54" s="30">
        <v>0</v>
      </c>
      <c r="Y54" s="30">
        <v>0</v>
      </c>
      <c r="Z54" s="32">
        <v>8117.9848599999996</v>
      </c>
      <c r="AA54" s="32">
        <v>244080.15625</v>
      </c>
      <c r="AB54" s="32">
        <v>1517.2662399999999</v>
      </c>
      <c r="AC54" s="30">
        <v>0</v>
      </c>
      <c r="AD54" s="30">
        <v>0</v>
      </c>
      <c r="AE54" s="30">
        <v>0</v>
      </c>
    </row>
    <row r="55" spans="1:31" ht="15">
      <c r="A55" s="31">
        <v>2017</v>
      </c>
      <c r="B55" s="32">
        <v>1766</v>
      </c>
      <c r="C55" s="32">
        <v>17724</v>
      </c>
      <c r="D55" s="30">
        <v>0</v>
      </c>
      <c r="E55" s="30">
        <v>0</v>
      </c>
      <c r="F55" s="32">
        <v>10551</v>
      </c>
      <c r="G55" s="32">
        <v>309051</v>
      </c>
      <c r="H55" s="32">
        <v>1764</v>
      </c>
      <c r="I55" s="30">
        <v>0</v>
      </c>
      <c r="J55" s="30">
        <v>0</v>
      </c>
      <c r="K55" s="30">
        <v>0</v>
      </c>
      <c r="L55" s="32">
        <v>1394.11536</v>
      </c>
      <c r="M55" s="32">
        <v>13989.44434</v>
      </c>
      <c r="N55" s="30">
        <v>0</v>
      </c>
      <c r="O55" s="30">
        <v>0</v>
      </c>
      <c r="P55" s="32">
        <v>8329.4990199999993</v>
      </c>
      <c r="Q55" s="32">
        <v>244981.42188000001</v>
      </c>
      <c r="R55" s="32">
        <v>1392.5364999999999</v>
      </c>
      <c r="S55" s="30">
        <v>0</v>
      </c>
      <c r="T55" s="30">
        <v>0</v>
      </c>
      <c r="U55" s="30">
        <v>0</v>
      </c>
      <c r="V55" s="32">
        <v>1394.11536</v>
      </c>
      <c r="W55" s="32">
        <v>13989.44434</v>
      </c>
      <c r="X55" s="30">
        <v>0</v>
      </c>
      <c r="Y55" s="30">
        <v>0</v>
      </c>
      <c r="Z55" s="32">
        <v>8329.4990199999993</v>
      </c>
      <c r="AA55" s="32">
        <v>244981.42188000001</v>
      </c>
      <c r="AB55" s="32">
        <v>1392.5364999999999</v>
      </c>
      <c r="AC55" s="30">
        <v>0</v>
      </c>
      <c r="AD55" s="30">
        <v>0</v>
      </c>
      <c r="AE55" s="30">
        <v>0</v>
      </c>
    </row>
    <row r="56" spans="1:31" ht="15">
      <c r="A56" s="31">
        <v>2018</v>
      </c>
      <c r="B56" s="32">
        <v>1862</v>
      </c>
      <c r="C56" s="32">
        <v>17846</v>
      </c>
      <c r="D56" s="30">
        <v>0</v>
      </c>
      <c r="E56" s="30">
        <v>0</v>
      </c>
      <c r="F56" s="32">
        <v>10428</v>
      </c>
      <c r="G56" s="32">
        <v>302586</v>
      </c>
      <c r="H56" s="32">
        <v>1862</v>
      </c>
      <c r="I56" s="30">
        <v>0</v>
      </c>
      <c r="J56" s="30">
        <v>0</v>
      </c>
      <c r="K56" s="30">
        <v>0</v>
      </c>
      <c r="L56" s="32">
        <v>1427.0389399999999</v>
      </c>
      <c r="M56" s="32">
        <v>13679.547850000001</v>
      </c>
      <c r="N56" s="30">
        <v>0</v>
      </c>
      <c r="O56" s="30">
        <v>0</v>
      </c>
      <c r="P56" s="32">
        <v>7992.8979499999996</v>
      </c>
      <c r="Q56" s="32">
        <v>231687.0625</v>
      </c>
      <c r="R56" s="32">
        <v>1427.0389399999999</v>
      </c>
      <c r="S56" s="30">
        <v>0</v>
      </c>
      <c r="T56" s="30">
        <v>0</v>
      </c>
      <c r="U56" s="30">
        <v>0</v>
      </c>
      <c r="V56" s="32">
        <v>1427.0389399999999</v>
      </c>
      <c r="W56" s="32">
        <v>13679.547850000001</v>
      </c>
      <c r="X56" s="30">
        <v>0</v>
      </c>
      <c r="Y56" s="30">
        <v>0</v>
      </c>
      <c r="Z56" s="32">
        <v>7992.8979499999996</v>
      </c>
      <c r="AA56" s="32">
        <v>231687.0625</v>
      </c>
      <c r="AB56" s="32">
        <v>1427.0389399999999</v>
      </c>
      <c r="AC56" s="30">
        <v>0</v>
      </c>
      <c r="AD56" s="30">
        <v>0</v>
      </c>
      <c r="AE56" s="30">
        <v>0</v>
      </c>
    </row>
    <row r="57" spans="1:31" ht="15">
      <c r="A57" s="31">
        <v>2018</v>
      </c>
      <c r="B57" s="32">
        <v>1886</v>
      </c>
      <c r="C57" s="32">
        <v>17563</v>
      </c>
      <c r="D57" s="30">
        <v>0</v>
      </c>
      <c r="E57" s="30">
        <v>0</v>
      </c>
      <c r="F57" s="32">
        <v>10358</v>
      </c>
      <c r="G57" s="32">
        <v>301343</v>
      </c>
      <c r="H57" s="32">
        <v>1886</v>
      </c>
      <c r="I57" s="30">
        <v>0</v>
      </c>
      <c r="J57" s="30">
        <v>0</v>
      </c>
      <c r="K57" s="30">
        <v>0</v>
      </c>
      <c r="L57" s="32">
        <v>1445.4315200000001</v>
      </c>
      <c r="M57" s="32">
        <v>13462.599609999999</v>
      </c>
      <c r="N57" s="30">
        <v>0</v>
      </c>
      <c r="O57" s="30">
        <v>0</v>
      </c>
      <c r="P57" s="32">
        <v>7939.2358400000003</v>
      </c>
      <c r="Q57" s="32">
        <v>230735.39063000001</v>
      </c>
      <c r="R57" s="32">
        <v>1445.4315200000001</v>
      </c>
      <c r="S57" s="30">
        <v>0</v>
      </c>
      <c r="T57" s="30">
        <v>0</v>
      </c>
      <c r="U57" s="30">
        <v>0</v>
      </c>
      <c r="V57" s="32">
        <v>1445.4315200000001</v>
      </c>
      <c r="W57" s="32">
        <v>13462.599609999999</v>
      </c>
      <c r="X57" s="30">
        <v>0</v>
      </c>
      <c r="Y57" s="30">
        <v>0</v>
      </c>
      <c r="Z57" s="32">
        <v>7939.2358400000003</v>
      </c>
      <c r="AA57" s="32">
        <v>230735.39063000001</v>
      </c>
      <c r="AB57" s="32">
        <v>1445.4315200000001</v>
      </c>
      <c r="AC57" s="30">
        <v>0</v>
      </c>
      <c r="AD57" s="30">
        <v>0</v>
      </c>
      <c r="AE57" s="30">
        <v>0</v>
      </c>
    </row>
    <row r="58" spans="1:31" ht="15">
      <c r="A58" s="31">
        <v>2019</v>
      </c>
      <c r="B58" s="32">
        <v>1805</v>
      </c>
      <c r="C58" s="32">
        <v>17816</v>
      </c>
      <c r="D58" s="30">
        <v>0</v>
      </c>
      <c r="E58" s="30">
        <v>0</v>
      </c>
      <c r="F58" s="32">
        <v>10620</v>
      </c>
      <c r="G58" s="32">
        <v>301413</v>
      </c>
      <c r="H58" s="32">
        <v>1806</v>
      </c>
      <c r="I58" s="30">
        <v>0</v>
      </c>
      <c r="J58" s="30">
        <v>0</v>
      </c>
      <c r="K58" s="30">
        <v>0</v>
      </c>
      <c r="L58" s="32">
        <v>1343.09509</v>
      </c>
      <c r="M58" s="32">
        <v>13257.530269999999</v>
      </c>
      <c r="N58" s="30">
        <v>0</v>
      </c>
      <c r="O58" s="30">
        <v>0</v>
      </c>
      <c r="P58" s="32">
        <v>7902.69434</v>
      </c>
      <c r="Q58" s="32">
        <v>224766.875</v>
      </c>
      <c r="R58" s="32">
        <v>1343.83923</v>
      </c>
      <c r="S58" s="30">
        <v>0</v>
      </c>
      <c r="T58" s="30">
        <v>0</v>
      </c>
      <c r="U58" s="30">
        <v>0</v>
      </c>
      <c r="V58" s="32">
        <v>1343.09509</v>
      </c>
      <c r="W58" s="32">
        <v>13257.530269999999</v>
      </c>
      <c r="X58" s="30">
        <v>0</v>
      </c>
      <c r="Y58" s="30">
        <v>0</v>
      </c>
      <c r="Z58" s="32">
        <v>7902.69434</v>
      </c>
      <c r="AA58" s="32">
        <v>224766.875</v>
      </c>
      <c r="AB58" s="32">
        <v>1343.83923</v>
      </c>
      <c r="AC58" s="30">
        <v>0</v>
      </c>
      <c r="AD58" s="30">
        <v>0</v>
      </c>
      <c r="AE58" s="30">
        <v>0</v>
      </c>
    </row>
    <row r="59" spans="1:31" ht="15">
      <c r="A59" s="31">
        <v>2019</v>
      </c>
      <c r="B59" s="32">
        <v>1912</v>
      </c>
      <c r="C59" s="32">
        <v>17969</v>
      </c>
      <c r="D59" s="30">
        <v>0</v>
      </c>
      <c r="E59" s="30">
        <v>0</v>
      </c>
      <c r="F59" s="32">
        <v>10514</v>
      </c>
      <c r="G59" s="32">
        <v>301779</v>
      </c>
      <c r="H59" s="32">
        <v>1911</v>
      </c>
      <c r="I59" s="30">
        <v>0</v>
      </c>
      <c r="J59" s="30">
        <v>0</v>
      </c>
      <c r="K59" s="30">
        <v>0</v>
      </c>
      <c r="L59" s="32">
        <v>1422.7181399999999</v>
      </c>
      <c r="M59" s="32">
        <v>13371.38379</v>
      </c>
      <c r="N59" s="30">
        <v>0</v>
      </c>
      <c r="O59" s="30">
        <v>0</v>
      </c>
      <c r="P59" s="32">
        <v>7823.8154299999997</v>
      </c>
      <c r="Q59" s="32">
        <v>225041.375</v>
      </c>
      <c r="R59" s="32">
        <v>1421.9739999999999</v>
      </c>
      <c r="S59" s="30">
        <v>0</v>
      </c>
      <c r="T59" s="30">
        <v>0</v>
      </c>
      <c r="U59" s="30">
        <v>0</v>
      </c>
      <c r="V59" s="32">
        <v>1422.7181399999999</v>
      </c>
      <c r="W59" s="32">
        <v>13371.38379</v>
      </c>
      <c r="X59" s="30">
        <v>0</v>
      </c>
      <c r="Y59" s="30">
        <v>0</v>
      </c>
      <c r="Z59" s="32">
        <v>7823.8154299999997</v>
      </c>
      <c r="AA59" s="32">
        <v>225041.375</v>
      </c>
      <c r="AB59" s="32">
        <v>1421.9739999999999</v>
      </c>
      <c r="AC59" s="30">
        <v>0</v>
      </c>
      <c r="AD59" s="30">
        <v>0</v>
      </c>
      <c r="AE59" s="30">
        <v>0</v>
      </c>
    </row>
    <row r="60" spans="1:31" ht="15">
      <c r="A60" s="31">
        <v>2020</v>
      </c>
      <c r="B60" s="32">
        <v>1833</v>
      </c>
      <c r="C60" s="32">
        <v>17617</v>
      </c>
      <c r="D60" s="30">
        <v>0</v>
      </c>
      <c r="E60" s="30">
        <v>0</v>
      </c>
      <c r="F60" s="32">
        <v>10258</v>
      </c>
      <c r="G60" s="32">
        <v>301347</v>
      </c>
      <c r="H60" s="32">
        <v>1835</v>
      </c>
      <c r="I60" s="30">
        <v>0</v>
      </c>
      <c r="J60" s="30">
        <v>0</v>
      </c>
      <c r="K60" s="30">
        <v>0</v>
      </c>
      <c r="L60" s="32">
        <v>1324.1855499999999</v>
      </c>
      <c r="M60" s="32">
        <v>12729.655269999999</v>
      </c>
      <c r="N60" s="30">
        <v>0</v>
      </c>
      <c r="O60" s="30">
        <v>0</v>
      </c>
      <c r="P60" s="32">
        <v>7411.6279299999997</v>
      </c>
      <c r="Q60" s="32">
        <v>216946.03125</v>
      </c>
      <c r="R60" s="32">
        <v>1325.6303700000001</v>
      </c>
      <c r="S60" s="30">
        <v>0</v>
      </c>
      <c r="T60" s="30">
        <v>0</v>
      </c>
      <c r="U60" s="30">
        <v>0</v>
      </c>
      <c r="V60" s="32">
        <v>1324.1855499999999</v>
      </c>
      <c r="W60" s="32">
        <v>12729.655269999999</v>
      </c>
      <c r="X60" s="30">
        <v>0</v>
      </c>
      <c r="Y60" s="30">
        <v>0</v>
      </c>
      <c r="Z60" s="32">
        <v>7411.6279299999997</v>
      </c>
      <c r="AA60" s="32">
        <v>216946.03125</v>
      </c>
      <c r="AB60" s="32">
        <v>1325.6303700000001</v>
      </c>
      <c r="AC60" s="30">
        <v>0</v>
      </c>
      <c r="AD60" s="30">
        <v>0</v>
      </c>
      <c r="AE60" s="30">
        <v>0</v>
      </c>
    </row>
    <row r="61" spans="1:31" ht="15">
      <c r="A61" s="31">
        <v>2020</v>
      </c>
      <c r="B61" s="32">
        <v>1852</v>
      </c>
      <c r="C61" s="32">
        <v>17529</v>
      </c>
      <c r="D61" s="30">
        <v>0</v>
      </c>
      <c r="E61" s="30">
        <v>0</v>
      </c>
      <c r="F61" s="32">
        <v>10426</v>
      </c>
      <c r="G61" s="32">
        <v>300685</v>
      </c>
      <c r="H61" s="32">
        <v>1850</v>
      </c>
      <c r="I61" s="30">
        <v>0</v>
      </c>
      <c r="J61" s="30">
        <v>0</v>
      </c>
      <c r="K61" s="30">
        <v>0</v>
      </c>
      <c r="L61" s="32">
        <v>1337.91138</v>
      </c>
      <c r="M61" s="32">
        <v>12666.061519999999</v>
      </c>
      <c r="N61" s="30">
        <v>0</v>
      </c>
      <c r="O61" s="30">
        <v>0</v>
      </c>
      <c r="P61" s="32">
        <v>7533.0341799999997</v>
      </c>
      <c r="Q61" s="32">
        <v>216470.21875</v>
      </c>
      <c r="R61" s="32">
        <v>1336.4665500000001</v>
      </c>
      <c r="S61" s="30">
        <v>0</v>
      </c>
      <c r="T61" s="30">
        <v>0</v>
      </c>
      <c r="U61" s="30">
        <v>0</v>
      </c>
      <c r="V61" s="32">
        <v>1337.91138</v>
      </c>
      <c r="W61" s="32">
        <v>12666.061519999999</v>
      </c>
      <c r="X61" s="30">
        <v>0</v>
      </c>
      <c r="Y61" s="30">
        <v>0</v>
      </c>
      <c r="Z61" s="32">
        <v>7533.0341799999997</v>
      </c>
      <c r="AA61" s="32">
        <v>216470.21875</v>
      </c>
      <c r="AB61" s="32">
        <v>1336.4665500000001</v>
      </c>
      <c r="AC61" s="30">
        <v>0</v>
      </c>
      <c r="AD61" s="30">
        <v>0</v>
      </c>
      <c r="AE61" s="30">
        <v>0</v>
      </c>
    </row>
    <row r="62" spans="1:31" ht="15">
      <c r="A62" s="31">
        <v>2020.9999999999998</v>
      </c>
      <c r="B62" s="32">
        <v>1807</v>
      </c>
      <c r="C62" s="32">
        <v>17693</v>
      </c>
      <c r="D62" s="30">
        <v>0</v>
      </c>
      <c r="E62" s="30">
        <v>0</v>
      </c>
      <c r="F62" s="32">
        <v>10400</v>
      </c>
      <c r="G62" s="32">
        <v>302422</v>
      </c>
      <c r="H62" s="32">
        <v>1809</v>
      </c>
      <c r="I62" s="30">
        <v>0</v>
      </c>
      <c r="J62" s="30">
        <v>0</v>
      </c>
      <c r="K62" s="30">
        <v>0</v>
      </c>
      <c r="L62" s="32">
        <v>1267.39075</v>
      </c>
      <c r="M62" s="32">
        <v>12407.191409999999</v>
      </c>
      <c r="N62" s="30">
        <v>0</v>
      </c>
      <c r="O62" s="30">
        <v>0</v>
      </c>
      <c r="P62" s="32">
        <v>7293.5449200000003</v>
      </c>
      <c r="Q62" s="32">
        <v>212550.54688000001</v>
      </c>
      <c r="R62" s="32">
        <v>1268.79358</v>
      </c>
      <c r="S62" s="30">
        <v>0</v>
      </c>
      <c r="T62" s="30">
        <v>0</v>
      </c>
      <c r="U62" s="30">
        <v>0</v>
      </c>
      <c r="V62" s="32">
        <v>1267.39075</v>
      </c>
      <c r="W62" s="32">
        <v>12407.191409999999</v>
      </c>
      <c r="X62" s="30">
        <v>0</v>
      </c>
      <c r="Y62" s="30">
        <v>0</v>
      </c>
      <c r="Z62" s="32">
        <v>7293.5449200000003</v>
      </c>
      <c r="AA62" s="32">
        <v>212550.54688000001</v>
      </c>
      <c r="AB62" s="32">
        <v>1268.79358</v>
      </c>
      <c r="AC62" s="30">
        <v>0</v>
      </c>
      <c r="AD62" s="30">
        <v>0</v>
      </c>
      <c r="AE62" s="30">
        <v>0</v>
      </c>
    </row>
    <row r="63" spans="1:31" ht="15">
      <c r="A63" s="31">
        <v>2020.9999999999998</v>
      </c>
      <c r="B63" s="32">
        <v>1833</v>
      </c>
      <c r="C63" s="32">
        <v>17924</v>
      </c>
      <c r="D63" s="30">
        <v>0</v>
      </c>
      <c r="E63" s="30">
        <v>0</v>
      </c>
      <c r="F63" s="32">
        <v>10585</v>
      </c>
      <c r="G63" s="32">
        <v>301745</v>
      </c>
      <c r="H63" s="32">
        <v>1833</v>
      </c>
      <c r="I63" s="30">
        <v>0</v>
      </c>
      <c r="J63" s="30">
        <v>0</v>
      </c>
      <c r="K63" s="30">
        <v>0</v>
      </c>
      <c r="L63" s="32">
        <v>1285.6275599999999</v>
      </c>
      <c r="M63" s="32">
        <v>12569.162109999999</v>
      </c>
      <c r="N63" s="30">
        <v>0</v>
      </c>
      <c r="O63" s="30">
        <v>0</v>
      </c>
      <c r="P63" s="32">
        <v>7423.2617200000004</v>
      </c>
      <c r="Q63" s="32">
        <v>212074.53125</v>
      </c>
      <c r="R63" s="32">
        <v>1285.6275599999999</v>
      </c>
      <c r="S63" s="30">
        <v>0</v>
      </c>
      <c r="T63" s="30">
        <v>0</v>
      </c>
      <c r="U63" s="30">
        <v>0</v>
      </c>
      <c r="V63" s="32">
        <v>1285.6275599999999</v>
      </c>
      <c r="W63" s="32">
        <v>12569.162109999999</v>
      </c>
      <c r="X63" s="30">
        <v>0</v>
      </c>
      <c r="Y63" s="30">
        <v>0</v>
      </c>
      <c r="Z63" s="32">
        <v>7423.2617200000004</v>
      </c>
      <c r="AA63" s="32">
        <v>212074.53125</v>
      </c>
      <c r="AB63" s="32">
        <v>1285.6275599999999</v>
      </c>
      <c r="AC63" s="30">
        <v>0</v>
      </c>
      <c r="AD63" s="30">
        <v>0</v>
      </c>
      <c r="AE63" s="30">
        <v>0</v>
      </c>
    </row>
    <row r="64" spans="1:31" ht="15">
      <c r="A64" s="31">
        <v>2021.9999999999998</v>
      </c>
      <c r="B64" s="32">
        <v>1817</v>
      </c>
      <c r="C64" s="32">
        <v>17960</v>
      </c>
      <c r="D64" s="30">
        <v>0</v>
      </c>
      <c r="E64" s="30">
        <v>0</v>
      </c>
      <c r="F64" s="32">
        <v>10488</v>
      </c>
      <c r="G64" s="32">
        <v>300347</v>
      </c>
      <c r="H64" s="32">
        <v>1814</v>
      </c>
      <c r="I64" s="30">
        <v>0</v>
      </c>
      <c r="J64" s="30">
        <v>0</v>
      </c>
      <c r="K64" s="30">
        <v>0</v>
      </c>
      <c r="L64" s="32">
        <v>1237.28442</v>
      </c>
      <c r="M64" s="32">
        <v>12229.20508</v>
      </c>
      <c r="N64" s="30">
        <v>0</v>
      </c>
      <c r="O64" s="30">
        <v>0</v>
      </c>
      <c r="P64" s="32">
        <v>7142.53125</v>
      </c>
      <c r="Q64" s="32">
        <v>205057.78125</v>
      </c>
      <c r="R64" s="32">
        <v>1235.2417</v>
      </c>
      <c r="S64" s="30">
        <v>0</v>
      </c>
      <c r="T64" s="30">
        <v>0</v>
      </c>
      <c r="U64" s="30">
        <v>0</v>
      </c>
      <c r="V64" s="32">
        <v>1237.28442</v>
      </c>
      <c r="W64" s="32">
        <v>12229.20508</v>
      </c>
      <c r="X64" s="30">
        <v>0</v>
      </c>
      <c r="Y64" s="30">
        <v>0</v>
      </c>
      <c r="Z64" s="32">
        <v>7142.53125</v>
      </c>
      <c r="AA64" s="32">
        <v>205057.78125</v>
      </c>
      <c r="AB64" s="32">
        <v>1235.2417</v>
      </c>
      <c r="AC64" s="30">
        <v>0</v>
      </c>
      <c r="AD64" s="30">
        <v>0</v>
      </c>
      <c r="AE64" s="30">
        <v>0</v>
      </c>
    </row>
    <row r="65" spans="1:31" ht="15">
      <c r="A65" s="31">
        <v>2021.9999999999998</v>
      </c>
      <c r="B65" s="32">
        <v>1900</v>
      </c>
      <c r="C65" s="32">
        <v>17867</v>
      </c>
      <c r="D65" s="30">
        <v>0</v>
      </c>
      <c r="E65" s="30">
        <v>0</v>
      </c>
      <c r="F65" s="32">
        <v>10591</v>
      </c>
      <c r="G65" s="32">
        <v>301433</v>
      </c>
      <c r="H65" s="32">
        <v>1902</v>
      </c>
      <c r="I65" s="30">
        <v>0</v>
      </c>
      <c r="J65" s="30">
        <v>0</v>
      </c>
      <c r="K65" s="30">
        <v>0</v>
      </c>
      <c r="L65" s="32">
        <v>1293.7998</v>
      </c>
      <c r="M65" s="32">
        <v>12165.903319999999</v>
      </c>
      <c r="N65" s="30">
        <v>0</v>
      </c>
      <c r="O65" s="30">
        <v>0</v>
      </c>
      <c r="P65" s="32">
        <v>7212.6899400000002</v>
      </c>
      <c r="Q65" s="32">
        <v>205804.40625</v>
      </c>
      <c r="R65" s="32">
        <v>1295.1616200000001</v>
      </c>
      <c r="S65" s="30">
        <v>0</v>
      </c>
      <c r="T65" s="30">
        <v>0</v>
      </c>
      <c r="U65" s="30">
        <v>0</v>
      </c>
      <c r="V65" s="32">
        <v>1293.7998</v>
      </c>
      <c r="W65" s="32">
        <v>12165.903319999999</v>
      </c>
      <c r="X65" s="30">
        <v>0</v>
      </c>
      <c r="Y65" s="30">
        <v>0</v>
      </c>
      <c r="Z65" s="32">
        <v>7212.6899400000002</v>
      </c>
      <c r="AA65" s="32">
        <v>205804.40625</v>
      </c>
      <c r="AB65" s="32">
        <v>1295.1616200000001</v>
      </c>
      <c r="AC65" s="30">
        <v>0</v>
      </c>
      <c r="AD65" s="30">
        <v>0</v>
      </c>
      <c r="AE65" s="30">
        <v>0</v>
      </c>
    </row>
    <row r="66" spans="1:31" ht="15">
      <c r="A66" s="31">
        <v>2023.0000000000002</v>
      </c>
      <c r="B66" s="32">
        <v>1335</v>
      </c>
      <c r="C66" s="32">
        <v>13688</v>
      </c>
      <c r="D66" s="30">
        <v>0</v>
      </c>
      <c r="E66" s="30">
        <v>0</v>
      </c>
      <c r="F66" s="32">
        <v>5779</v>
      </c>
      <c r="G66" s="32">
        <v>251249</v>
      </c>
      <c r="H66" s="32">
        <v>1335</v>
      </c>
      <c r="I66" s="30">
        <v>0</v>
      </c>
      <c r="J66" s="30">
        <v>0</v>
      </c>
      <c r="K66" s="30">
        <v>0</v>
      </c>
      <c r="L66" s="32">
        <v>882.60637999999994</v>
      </c>
      <c r="M66" s="32">
        <v>9049.5791000000008</v>
      </c>
      <c r="N66" s="30">
        <v>0</v>
      </c>
      <c r="O66" s="30">
        <v>0</v>
      </c>
      <c r="P66" s="32">
        <v>3820.6804200000001</v>
      </c>
      <c r="Q66" s="32">
        <v>166065.01563000001</v>
      </c>
      <c r="R66" s="32">
        <v>882.60637999999994</v>
      </c>
      <c r="S66" s="30">
        <v>0</v>
      </c>
      <c r="T66" s="30">
        <v>0</v>
      </c>
      <c r="U66" s="30">
        <v>0</v>
      </c>
      <c r="V66" s="32">
        <v>882.60637999999994</v>
      </c>
      <c r="W66" s="32">
        <v>9049.5791000000008</v>
      </c>
      <c r="X66" s="30">
        <v>0</v>
      </c>
      <c r="Y66" s="30">
        <v>0</v>
      </c>
      <c r="Z66" s="32">
        <v>3820.6804200000001</v>
      </c>
      <c r="AA66" s="32">
        <v>166065.01563000001</v>
      </c>
      <c r="AB66" s="32">
        <v>882.60637999999994</v>
      </c>
      <c r="AC66" s="30">
        <v>0</v>
      </c>
      <c r="AD66" s="30">
        <v>0</v>
      </c>
      <c r="AE66" s="30">
        <v>0</v>
      </c>
    </row>
    <row r="67" spans="1:31" ht="15">
      <c r="A67" s="31">
        <v>2023.0000000000002</v>
      </c>
      <c r="B67" s="32">
        <v>1078</v>
      </c>
      <c r="C67" s="32">
        <v>9943</v>
      </c>
      <c r="D67" s="30">
        <v>0</v>
      </c>
      <c r="E67" s="30">
        <v>0</v>
      </c>
      <c r="F67" s="32">
        <v>5990</v>
      </c>
      <c r="G67" s="32">
        <v>251099</v>
      </c>
      <c r="H67" s="32">
        <v>1079</v>
      </c>
      <c r="I67" s="30">
        <v>0</v>
      </c>
      <c r="J67" s="30">
        <v>0</v>
      </c>
      <c r="K67" s="30">
        <v>0</v>
      </c>
      <c r="L67" s="32">
        <v>712.69524999999999</v>
      </c>
      <c r="M67" s="32">
        <v>6573.6372099999999</v>
      </c>
      <c r="N67" s="30">
        <v>0</v>
      </c>
      <c r="O67" s="30">
        <v>0</v>
      </c>
      <c r="P67" s="32">
        <v>3960.1794399999999</v>
      </c>
      <c r="Q67" s="32">
        <v>165966.57813000001</v>
      </c>
      <c r="R67" s="32">
        <v>713.35637999999994</v>
      </c>
      <c r="S67" s="30">
        <v>0</v>
      </c>
      <c r="T67" s="30">
        <v>0</v>
      </c>
      <c r="U67" s="30">
        <v>0</v>
      </c>
      <c r="V67" s="32">
        <v>712.69524999999999</v>
      </c>
      <c r="W67" s="32">
        <v>6573.6372099999999</v>
      </c>
      <c r="X67" s="30">
        <v>0</v>
      </c>
      <c r="Y67" s="30">
        <v>0</v>
      </c>
      <c r="Z67" s="32">
        <v>3960.1794399999999</v>
      </c>
      <c r="AA67" s="32">
        <v>165966.57813000001</v>
      </c>
      <c r="AB67" s="32">
        <v>713.35637999999994</v>
      </c>
      <c r="AC67" s="30">
        <v>0</v>
      </c>
      <c r="AD67" s="30">
        <v>0</v>
      </c>
      <c r="AE67" s="30">
        <v>0</v>
      </c>
    </row>
    <row r="68" spans="1:31" ht="15">
      <c r="A68" s="31">
        <v>2024</v>
      </c>
      <c r="B68" s="32">
        <v>1078</v>
      </c>
      <c r="C68" s="32">
        <v>10178</v>
      </c>
      <c r="D68" s="30">
        <v>0</v>
      </c>
      <c r="E68" s="30">
        <v>0</v>
      </c>
      <c r="F68" s="32">
        <v>6022</v>
      </c>
      <c r="G68" s="32">
        <v>248204</v>
      </c>
      <c r="H68" s="32">
        <v>1078</v>
      </c>
      <c r="I68" s="30">
        <v>0</v>
      </c>
      <c r="J68" s="30">
        <v>0</v>
      </c>
      <c r="K68" s="30">
        <v>0</v>
      </c>
      <c r="L68" s="32">
        <v>691.92798000000005</v>
      </c>
      <c r="M68" s="32">
        <v>6533.6508800000001</v>
      </c>
      <c r="N68" s="30">
        <v>0</v>
      </c>
      <c r="O68" s="30">
        <v>0</v>
      </c>
      <c r="P68" s="32">
        <v>3865.2131300000001</v>
      </c>
      <c r="Q68" s="32">
        <v>159085.10938000001</v>
      </c>
      <c r="R68" s="32">
        <v>691.92798000000005</v>
      </c>
      <c r="S68" s="30">
        <v>0</v>
      </c>
      <c r="T68" s="30">
        <v>0</v>
      </c>
      <c r="U68" s="30">
        <v>0</v>
      </c>
      <c r="V68" s="32">
        <v>691.92798000000005</v>
      </c>
      <c r="W68" s="32">
        <v>6533.6508800000001</v>
      </c>
      <c r="X68" s="30">
        <v>0</v>
      </c>
      <c r="Y68" s="30">
        <v>0</v>
      </c>
      <c r="Z68" s="32">
        <v>3865.2131300000001</v>
      </c>
      <c r="AA68" s="32">
        <v>159085.10938000001</v>
      </c>
      <c r="AB68" s="32">
        <v>691.92798000000005</v>
      </c>
      <c r="AC68" s="30">
        <v>0</v>
      </c>
      <c r="AD68" s="30">
        <v>0</v>
      </c>
      <c r="AE68" s="30">
        <v>0</v>
      </c>
    </row>
    <row r="69" spans="1:31" ht="15">
      <c r="A69" s="31">
        <v>2024</v>
      </c>
      <c r="B69" s="32">
        <v>1083</v>
      </c>
      <c r="C69" s="32">
        <v>9953</v>
      </c>
      <c r="D69" s="30">
        <v>0</v>
      </c>
      <c r="E69" s="30">
        <v>0</v>
      </c>
      <c r="F69" s="32">
        <v>5763</v>
      </c>
      <c r="G69" s="32">
        <v>248905</v>
      </c>
      <c r="H69" s="32">
        <v>1082</v>
      </c>
      <c r="I69" s="30">
        <v>0</v>
      </c>
      <c r="J69" s="30">
        <v>0</v>
      </c>
      <c r="K69" s="30">
        <v>0</v>
      </c>
      <c r="L69" s="32">
        <v>695.13720999999998</v>
      </c>
      <c r="M69" s="32">
        <v>6389.18066</v>
      </c>
      <c r="N69" s="30">
        <v>0</v>
      </c>
      <c r="O69" s="30">
        <v>0</v>
      </c>
      <c r="P69" s="32">
        <v>3698.9751000000001</v>
      </c>
      <c r="Q69" s="32">
        <v>159534.1875</v>
      </c>
      <c r="R69" s="32">
        <v>694.49536000000001</v>
      </c>
      <c r="S69" s="30">
        <v>0</v>
      </c>
      <c r="T69" s="30">
        <v>0</v>
      </c>
      <c r="U69" s="30">
        <v>0</v>
      </c>
      <c r="V69" s="32">
        <v>695.13720999999998</v>
      </c>
      <c r="W69" s="32">
        <v>6389.18066</v>
      </c>
      <c r="X69" s="30">
        <v>0</v>
      </c>
      <c r="Y69" s="30">
        <v>0</v>
      </c>
      <c r="Z69" s="32">
        <v>3698.9751000000001</v>
      </c>
      <c r="AA69" s="32">
        <v>159534.1875</v>
      </c>
      <c r="AB69" s="32">
        <v>694.49536000000001</v>
      </c>
      <c r="AC69" s="30">
        <v>0</v>
      </c>
      <c r="AD69" s="30">
        <v>0</v>
      </c>
      <c r="AE69" s="30">
        <v>0</v>
      </c>
    </row>
    <row r="70" spans="1:31" ht="15">
      <c r="A70" s="31">
        <v>2025</v>
      </c>
      <c r="B70" s="32">
        <v>1049</v>
      </c>
      <c r="C70" s="32">
        <v>9731</v>
      </c>
      <c r="D70" s="30">
        <v>0</v>
      </c>
      <c r="E70" s="30">
        <v>0</v>
      </c>
      <c r="F70" s="32">
        <v>5772</v>
      </c>
      <c r="G70" s="32">
        <v>247372</v>
      </c>
      <c r="H70" s="32">
        <v>1050</v>
      </c>
      <c r="I70" s="30">
        <v>0</v>
      </c>
      <c r="J70" s="30">
        <v>0</v>
      </c>
      <c r="K70" s="30">
        <v>0</v>
      </c>
      <c r="L70" s="32">
        <v>653.70392000000004</v>
      </c>
      <c r="M70" s="32">
        <v>6063.2700199999999</v>
      </c>
      <c r="N70" s="30">
        <v>0</v>
      </c>
      <c r="O70" s="30">
        <v>0</v>
      </c>
      <c r="P70" s="32">
        <v>3596.6274400000002</v>
      </c>
      <c r="Q70" s="32">
        <v>154505.17188000001</v>
      </c>
      <c r="R70" s="32">
        <v>654.32709</v>
      </c>
      <c r="S70" s="30">
        <v>0</v>
      </c>
      <c r="T70" s="30">
        <v>0</v>
      </c>
      <c r="U70" s="30">
        <v>0</v>
      </c>
      <c r="V70" s="32">
        <v>653.70392000000004</v>
      </c>
      <c r="W70" s="32">
        <v>6063.2700199999999</v>
      </c>
      <c r="X70" s="30">
        <v>0</v>
      </c>
      <c r="Y70" s="30">
        <v>0</v>
      </c>
      <c r="Z70" s="32">
        <v>3596.6274400000002</v>
      </c>
      <c r="AA70" s="32">
        <v>154505.17188000001</v>
      </c>
      <c r="AB70" s="32">
        <v>654.32709</v>
      </c>
      <c r="AC70" s="30">
        <v>0</v>
      </c>
      <c r="AD70" s="30">
        <v>0</v>
      </c>
      <c r="AE70" s="30">
        <v>0</v>
      </c>
    </row>
    <row r="71" spans="1:31" ht="15">
      <c r="A71" s="31">
        <v>2025</v>
      </c>
      <c r="B71" s="32">
        <v>1048</v>
      </c>
      <c r="C71" s="32">
        <v>9921</v>
      </c>
      <c r="D71" s="30">
        <v>0</v>
      </c>
      <c r="E71" s="30">
        <v>0</v>
      </c>
      <c r="F71" s="32">
        <v>5942</v>
      </c>
      <c r="G71" s="32">
        <v>247840</v>
      </c>
      <c r="H71" s="32">
        <v>1048</v>
      </c>
      <c r="I71" s="30">
        <v>0</v>
      </c>
      <c r="J71" s="30">
        <v>0</v>
      </c>
      <c r="K71" s="30">
        <v>0</v>
      </c>
      <c r="L71" s="32">
        <v>653.08074999999997</v>
      </c>
      <c r="M71" s="32">
        <v>6181.6489300000003</v>
      </c>
      <c r="N71" s="30">
        <v>0</v>
      </c>
      <c r="O71" s="30">
        <v>0</v>
      </c>
      <c r="P71" s="32">
        <v>3702.5454100000002</v>
      </c>
      <c r="Q71" s="32">
        <v>154797.67188000001</v>
      </c>
      <c r="R71" s="32">
        <v>653.08074999999997</v>
      </c>
      <c r="S71" s="30">
        <v>0</v>
      </c>
      <c r="T71" s="30">
        <v>0</v>
      </c>
      <c r="U71" s="30">
        <v>0</v>
      </c>
      <c r="V71" s="32">
        <v>653.08074999999997</v>
      </c>
      <c r="W71" s="32">
        <v>6181.6489300000003</v>
      </c>
      <c r="X71" s="30">
        <v>0</v>
      </c>
      <c r="Y71" s="30">
        <v>0</v>
      </c>
      <c r="Z71" s="32">
        <v>3702.5454100000002</v>
      </c>
      <c r="AA71" s="32">
        <v>154797.67188000001</v>
      </c>
      <c r="AB71" s="32">
        <v>653.08074999999997</v>
      </c>
      <c r="AC71" s="30">
        <v>0</v>
      </c>
      <c r="AD71" s="30">
        <v>0</v>
      </c>
      <c r="AE71" s="30">
        <v>0</v>
      </c>
    </row>
    <row r="72" spans="1:31" ht="15">
      <c r="A72" s="31">
        <v>2026</v>
      </c>
      <c r="B72" s="32">
        <v>1058</v>
      </c>
      <c r="C72" s="32">
        <v>10000</v>
      </c>
      <c r="D72" s="30">
        <v>0</v>
      </c>
      <c r="E72" s="30">
        <v>0</v>
      </c>
      <c r="F72" s="32">
        <v>5838</v>
      </c>
      <c r="G72" s="32">
        <v>249167</v>
      </c>
      <c r="H72" s="32">
        <v>1058</v>
      </c>
      <c r="I72" s="30">
        <v>0</v>
      </c>
      <c r="J72" s="30">
        <v>0</v>
      </c>
      <c r="K72" s="30">
        <v>0</v>
      </c>
      <c r="L72" s="32">
        <v>640.10937999999999</v>
      </c>
      <c r="M72" s="32">
        <v>6049.8837899999999</v>
      </c>
      <c r="N72" s="30">
        <v>0</v>
      </c>
      <c r="O72" s="30">
        <v>0</v>
      </c>
      <c r="P72" s="32">
        <v>3531.9548300000001</v>
      </c>
      <c r="Q72" s="32">
        <v>150555.64063000001</v>
      </c>
      <c r="R72" s="32">
        <v>640.10937999999999</v>
      </c>
      <c r="S72" s="30">
        <v>0</v>
      </c>
      <c r="T72" s="30">
        <v>0</v>
      </c>
      <c r="U72" s="30">
        <v>0</v>
      </c>
      <c r="V72" s="32">
        <v>640.10937999999999</v>
      </c>
      <c r="W72" s="32">
        <v>6049.8837899999999</v>
      </c>
      <c r="X72" s="30">
        <v>0</v>
      </c>
      <c r="Y72" s="30">
        <v>0</v>
      </c>
      <c r="Z72" s="32">
        <v>3531.9548300000001</v>
      </c>
      <c r="AA72" s="32">
        <v>150555.64063000001</v>
      </c>
      <c r="AB72" s="32">
        <v>640.10937999999999</v>
      </c>
      <c r="AC72" s="30">
        <v>0</v>
      </c>
      <c r="AD72" s="30">
        <v>0</v>
      </c>
      <c r="AE72" s="30">
        <v>0</v>
      </c>
    </row>
    <row r="73" spans="1:31" ht="15">
      <c r="A73" s="31">
        <v>2026</v>
      </c>
      <c r="B73" s="32">
        <v>1067</v>
      </c>
      <c r="C73" s="32">
        <v>9897</v>
      </c>
      <c r="D73" s="30">
        <v>0</v>
      </c>
      <c r="E73" s="30">
        <v>0</v>
      </c>
      <c r="F73" s="32">
        <v>5883</v>
      </c>
      <c r="G73" s="32">
        <v>248544</v>
      </c>
      <c r="H73" s="32">
        <v>1066</v>
      </c>
      <c r="I73" s="30">
        <v>0</v>
      </c>
      <c r="J73" s="30">
        <v>0</v>
      </c>
      <c r="K73" s="30">
        <v>0</v>
      </c>
      <c r="L73" s="32">
        <v>645.55475000000001</v>
      </c>
      <c r="M73" s="32">
        <v>5987.5708000000004</v>
      </c>
      <c r="N73" s="30">
        <v>0</v>
      </c>
      <c r="O73" s="30">
        <v>0</v>
      </c>
      <c r="P73" s="32">
        <v>3559.1789600000002</v>
      </c>
      <c r="Q73" s="32">
        <v>150176</v>
      </c>
      <c r="R73" s="32">
        <v>644.94970999999998</v>
      </c>
      <c r="S73" s="30">
        <v>0</v>
      </c>
      <c r="T73" s="30">
        <v>0</v>
      </c>
      <c r="U73" s="30">
        <v>0</v>
      </c>
      <c r="V73" s="32">
        <v>645.55475000000001</v>
      </c>
      <c r="W73" s="32">
        <v>5987.5708000000004</v>
      </c>
      <c r="X73" s="30">
        <v>0</v>
      </c>
      <c r="Y73" s="30">
        <v>0</v>
      </c>
      <c r="Z73" s="32">
        <v>3559.1789600000002</v>
      </c>
      <c r="AA73" s="32">
        <v>150176</v>
      </c>
      <c r="AB73" s="32">
        <v>644.94970999999998</v>
      </c>
      <c r="AC73" s="30">
        <v>0</v>
      </c>
      <c r="AD73" s="30">
        <v>0</v>
      </c>
      <c r="AE73" s="30">
        <v>0</v>
      </c>
    </row>
    <row r="74" spans="1:31" ht="15">
      <c r="A74" s="31">
        <v>2027</v>
      </c>
      <c r="B74" s="32">
        <v>1080</v>
      </c>
      <c r="C74" s="32">
        <v>9989</v>
      </c>
      <c r="D74" s="30">
        <v>0</v>
      </c>
      <c r="E74" s="30">
        <v>0</v>
      </c>
      <c r="F74" s="32">
        <v>5909</v>
      </c>
      <c r="G74" s="32">
        <v>247053</v>
      </c>
      <c r="H74" s="32">
        <v>1080</v>
      </c>
      <c r="I74" s="30">
        <v>0</v>
      </c>
      <c r="J74" s="30">
        <v>0</v>
      </c>
      <c r="K74" s="30">
        <v>0</v>
      </c>
      <c r="L74" s="32">
        <v>634.38953000000004</v>
      </c>
      <c r="M74" s="32">
        <v>5867.5566399999998</v>
      </c>
      <c r="N74" s="30">
        <v>0</v>
      </c>
      <c r="O74" s="30">
        <v>0</v>
      </c>
      <c r="P74" s="32">
        <v>3470.95532</v>
      </c>
      <c r="Q74" s="32">
        <v>145029.76563000001</v>
      </c>
      <c r="R74" s="32">
        <v>634.38953000000004</v>
      </c>
      <c r="S74" s="30">
        <v>0</v>
      </c>
      <c r="T74" s="30">
        <v>0</v>
      </c>
      <c r="U74" s="30">
        <v>0</v>
      </c>
      <c r="V74" s="32">
        <v>634.38953000000004</v>
      </c>
      <c r="W74" s="32">
        <v>5867.5566399999998</v>
      </c>
      <c r="X74" s="30">
        <v>0</v>
      </c>
      <c r="Y74" s="30">
        <v>0</v>
      </c>
      <c r="Z74" s="32">
        <v>3470.95532</v>
      </c>
      <c r="AA74" s="32">
        <v>145029.76563000001</v>
      </c>
      <c r="AB74" s="32">
        <v>634.38953000000004</v>
      </c>
      <c r="AC74" s="30">
        <v>0</v>
      </c>
      <c r="AD74" s="30">
        <v>0</v>
      </c>
      <c r="AE74" s="30">
        <v>0</v>
      </c>
    </row>
    <row r="75" spans="1:31" ht="15">
      <c r="A75" s="31">
        <v>2027</v>
      </c>
      <c r="B75" s="32">
        <v>1110</v>
      </c>
      <c r="C75" s="32">
        <v>9942</v>
      </c>
      <c r="D75" s="30">
        <v>0</v>
      </c>
      <c r="E75" s="30">
        <v>0</v>
      </c>
      <c r="F75" s="32">
        <v>5879</v>
      </c>
      <c r="G75" s="32">
        <v>248509</v>
      </c>
      <c r="H75" s="32">
        <v>1111</v>
      </c>
      <c r="I75" s="30">
        <v>0</v>
      </c>
      <c r="J75" s="30">
        <v>0</v>
      </c>
      <c r="K75" s="30">
        <v>0</v>
      </c>
      <c r="L75" s="32">
        <v>652.01160000000004</v>
      </c>
      <c r="M75" s="32">
        <v>5839.9487300000001</v>
      </c>
      <c r="N75" s="30">
        <v>0</v>
      </c>
      <c r="O75" s="30">
        <v>0</v>
      </c>
      <c r="P75" s="32">
        <v>3453.3332500000001</v>
      </c>
      <c r="Q75" s="32">
        <v>145894.26563000001</v>
      </c>
      <c r="R75" s="32">
        <v>652.59900000000005</v>
      </c>
      <c r="S75" s="30">
        <v>0</v>
      </c>
      <c r="T75" s="30">
        <v>0</v>
      </c>
      <c r="U75" s="30">
        <v>0</v>
      </c>
      <c r="V75" s="32">
        <v>652.01160000000004</v>
      </c>
      <c r="W75" s="32">
        <v>5839.9487300000001</v>
      </c>
      <c r="X75" s="30">
        <v>0</v>
      </c>
      <c r="Y75" s="30">
        <v>0</v>
      </c>
      <c r="Z75" s="32">
        <v>3453.3332500000001</v>
      </c>
      <c r="AA75" s="32">
        <v>145894.26563000001</v>
      </c>
      <c r="AB75" s="32">
        <v>652.59900000000005</v>
      </c>
      <c r="AC75" s="30">
        <v>0</v>
      </c>
      <c r="AD75" s="30">
        <v>0</v>
      </c>
      <c r="AE75" s="30">
        <v>0</v>
      </c>
    </row>
    <row r="76" spans="1:31" ht="15">
      <c r="A76" s="31">
        <v>2028</v>
      </c>
      <c r="B76" s="32">
        <v>744</v>
      </c>
      <c r="C76" s="32">
        <v>8518</v>
      </c>
      <c r="D76" s="30">
        <v>0</v>
      </c>
      <c r="E76" s="30">
        <v>0</v>
      </c>
      <c r="F76" s="32">
        <v>4147</v>
      </c>
      <c r="G76" s="32">
        <v>195808</v>
      </c>
      <c r="H76" s="32">
        <v>744</v>
      </c>
      <c r="I76" s="30">
        <v>0</v>
      </c>
      <c r="J76" s="30">
        <v>0</v>
      </c>
      <c r="K76" s="30">
        <v>0</v>
      </c>
      <c r="L76" s="32">
        <v>424.29108000000002</v>
      </c>
      <c r="M76" s="32">
        <v>4857.8955100000003</v>
      </c>
      <c r="N76" s="30">
        <v>0</v>
      </c>
      <c r="O76" s="30">
        <v>0</v>
      </c>
      <c r="P76" s="32">
        <v>2365.0598100000002</v>
      </c>
      <c r="Q76" s="32">
        <v>111671.71875</v>
      </c>
      <c r="R76" s="32">
        <v>424.29108000000002</v>
      </c>
      <c r="S76" s="30">
        <v>0</v>
      </c>
      <c r="T76" s="30">
        <v>0</v>
      </c>
      <c r="U76" s="30">
        <v>0</v>
      </c>
      <c r="V76" s="32">
        <v>424.29108000000002</v>
      </c>
      <c r="W76" s="32">
        <v>4857.8955100000003</v>
      </c>
      <c r="X76" s="30">
        <v>0</v>
      </c>
      <c r="Y76" s="30">
        <v>0</v>
      </c>
      <c r="Z76" s="32">
        <v>2365.0598100000002</v>
      </c>
      <c r="AA76" s="32">
        <v>111671.71875</v>
      </c>
      <c r="AB76" s="32">
        <v>424.29108000000002</v>
      </c>
      <c r="AC76" s="30">
        <v>0</v>
      </c>
      <c r="AD76" s="30">
        <v>0</v>
      </c>
      <c r="AE76" s="30">
        <v>0</v>
      </c>
    </row>
    <row r="77" spans="1:31" ht="15">
      <c r="A77" s="31">
        <v>2028</v>
      </c>
      <c r="B77" s="32">
        <v>581</v>
      </c>
      <c r="C77" s="32">
        <v>7200</v>
      </c>
      <c r="D77" s="30">
        <v>0</v>
      </c>
      <c r="E77" s="30">
        <v>0</v>
      </c>
      <c r="F77" s="32">
        <v>4060</v>
      </c>
      <c r="G77" s="32">
        <v>196170</v>
      </c>
      <c r="H77" s="32">
        <v>580</v>
      </c>
      <c r="I77" s="30">
        <v>0</v>
      </c>
      <c r="J77" s="30">
        <v>0</v>
      </c>
      <c r="K77" s="30">
        <v>0</v>
      </c>
      <c r="L77" s="32">
        <v>331.33510999999999</v>
      </c>
      <c r="M77" s="32">
        <v>4106.2236300000004</v>
      </c>
      <c r="N77" s="30">
        <v>0</v>
      </c>
      <c r="O77" s="30">
        <v>0</v>
      </c>
      <c r="P77" s="32">
        <v>2315.44263</v>
      </c>
      <c r="Q77" s="32">
        <v>111878.17187999999</v>
      </c>
      <c r="R77" s="32">
        <v>330.76483000000002</v>
      </c>
      <c r="S77" s="30">
        <v>0</v>
      </c>
      <c r="T77" s="30">
        <v>0</v>
      </c>
      <c r="U77" s="30">
        <v>0</v>
      </c>
      <c r="V77" s="32">
        <v>331.33510999999999</v>
      </c>
      <c r="W77" s="32">
        <v>4106.2236300000004</v>
      </c>
      <c r="X77" s="30">
        <v>0</v>
      </c>
      <c r="Y77" s="30">
        <v>0</v>
      </c>
      <c r="Z77" s="32">
        <v>2315.44263</v>
      </c>
      <c r="AA77" s="32">
        <v>111878.17187999999</v>
      </c>
      <c r="AB77" s="32">
        <v>330.76483000000002</v>
      </c>
      <c r="AC77" s="30">
        <v>0</v>
      </c>
      <c r="AD77" s="30">
        <v>0</v>
      </c>
      <c r="AE77" s="30">
        <v>0</v>
      </c>
    </row>
    <row r="78" spans="1:31" ht="15">
      <c r="A78" s="31">
        <v>2029</v>
      </c>
      <c r="B78" s="32">
        <v>628</v>
      </c>
      <c r="C78" s="32">
        <v>6968</v>
      </c>
      <c r="D78" s="30">
        <v>0</v>
      </c>
      <c r="E78" s="30">
        <v>0</v>
      </c>
      <c r="F78" s="32">
        <v>3946</v>
      </c>
      <c r="G78" s="32">
        <v>194478</v>
      </c>
      <c r="H78" s="32">
        <v>628</v>
      </c>
      <c r="I78" s="30">
        <v>0</v>
      </c>
      <c r="J78" s="30">
        <v>0</v>
      </c>
      <c r="K78" s="30">
        <v>0</v>
      </c>
      <c r="L78" s="32">
        <v>347.70992999999999</v>
      </c>
      <c r="M78" s="32">
        <v>3858.1716299999998</v>
      </c>
      <c r="N78" s="30">
        <v>0</v>
      </c>
      <c r="O78" s="30">
        <v>0</v>
      </c>
      <c r="P78" s="32">
        <v>2184.85718</v>
      </c>
      <c r="Q78" s="32">
        <v>107787.63281</v>
      </c>
      <c r="R78" s="32">
        <v>347.70992999999999</v>
      </c>
      <c r="S78" s="30">
        <v>0</v>
      </c>
      <c r="T78" s="30">
        <v>0</v>
      </c>
      <c r="U78" s="30">
        <v>0</v>
      </c>
      <c r="V78" s="32">
        <v>347.70992999999999</v>
      </c>
      <c r="W78" s="32">
        <v>3858.1716299999998</v>
      </c>
      <c r="X78" s="30">
        <v>0</v>
      </c>
      <c r="Y78" s="30">
        <v>0</v>
      </c>
      <c r="Z78" s="32">
        <v>2184.85718</v>
      </c>
      <c r="AA78" s="32">
        <v>107787.63281</v>
      </c>
      <c r="AB78" s="32">
        <v>347.70992999999999</v>
      </c>
      <c r="AC78" s="30">
        <v>0</v>
      </c>
      <c r="AD78" s="30">
        <v>0</v>
      </c>
      <c r="AE78" s="30">
        <v>0</v>
      </c>
    </row>
    <row r="79" spans="1:31" ht="15">
      <c r="A79" s="31">
        <v>2029</v>
      </c>
      <c r="B79" s="32">
        <v>644</v>
      </c>
      <c r="C79" s="32">
        <v>6868</v>
      </c>
      <c r="D79" s="30">
        <v>0</v>
      </c>
      <c r="E79" s="30">
        <v>0</v>
      </c>
      <c r="F79" s="32">
        <v>4000</v>
      </c>
      <c r="G79" s="32">
        <v>194122</v>
      </c>
      <c r="H79" s="32">
        <v>644</v>
      </c>
      <c r="I79" s="30">
        <v>0</v>
      </c>
      <c r="J79" s="30">
        <v>0</v>
      </c>
      <c r="K79" s="30">
        <v>0</v>
      </c>
      <c r="L79" s="32">
        <v>356.56882000000002</v>
      </c>
      <c r="M79" s="32">
        <v>3802.8005400000002</v>
      </c>
      <c r="N79" s="30">
        <v>0</v>
      </c>
      <c r="O79" s="30">
        <v>0</v>
      </c>
      <c r="P79" s="32">
        <v>2214.7575700000002</v>
      </c>
      <c r="Q79" s="32">
        <v>107590.16406</v>
      </c>
      <c r="R79" s="32">
        <v>356.56882000000002</v>
      </c>
      <c r="S79" s="30">
        <v>0</v>
      </c>
      <c r="T79" s="30">
        <v>0</v>
      </c>
      <c r="U79" s="30">
        <v>0</v>
      </c>
      <c r="V79" s="32">
        <v>356.56882000000002</v>
      </c>
      <c r="W79" s="32">
        <v>3802.8005400000002</v>
      </c>
      <c r="X79" s="30">
        <v>0</v>
      </c>
      <c r="Y79" s="30">
        <v>0</v>
      </c>
      <c r="Z79" s="32">
        <v>2214.7575700000002</v>
      </c>
      <c r="AA79" s="32">
        <v>107590.16406</v>
      </c>
      <c r="AB79" s="32">
        <v>356.56882000000002</v>
      </c>
      <c r="AC79" s="30">
        <v>0</v>
      </c>
      <c r="AD79" s="30">
        <v>0</v>
      </c>
      <c r="AE79" s="30">
        <v>0</v>
      </c>
    </row>
    <row r="80" spans="1:31" ht="15">
      <c r="A80" s="31">
        <v>2029.9999999999998</v>
      </c>
      <c r="B80" s="32">
        <v>600</v>
      </c>
      <c r="C80" s="32">
        <v>6822</v>
      </c>
      <c r="D80" s="30">
        <v>0</v>
      </c>
      <c r="E80" s="30">
        <v>0</v>
      </c>
      <c r="F80" s="32">
        <v>3868</v>
      </c>
      <c r="G80" s="32">
        <v>192777</v>
      </c>
      <c r="H80" s="32">
        <v>600</v>
      </c>
      <c r="I80" s="30">
        <v>0</v>
      </c>
      <c r="J80" s="30">
        <v>0</v>
      </c>
      <c r="K80" s="30">
        <v>0</v>
      </c>
      <c r="L80" s="32">
        <v>322.52886999999998</v>
      </c>
      <c r="M80" s="32">
        <v>3667.38184</v>
      </c>
      <c r="N80" s="30">
        <v>0</v>
      </c>
      <c r="O80" s="30">
        <v>0</v>
      </c>
      <c r="P80" s="32">
        <v>2079.3183600000002</v>
      </c>
      <c r="Q80" s="32">
        <v>103807.05469</v>
      </c>
      <c r="R80" s="32">
        <v>322.52886999999998</v>
      </c>
      <c r="S80" s="30">
        <v>0</v>
      </c>
      <c r="T80" s="30">
        <v>0</v>
      </c>
      <c r="U80" s="30">
        <v>0</v>
      </c>
      <c r="V80" s="32">
        <v>322.52886999999998</v>
      </c>
      <c r="W80" s="32">
        <v>3667.38184</v>
      </c>
      <c r="X80" s="30">
        <v>0</v>
      </c>
      <c r="Y80" s="30">
        <v>0</v>
      </c>
      <c r="Z80" s="32">
        <v>2079.3183600000002</v>
      </c>
      <c r="AA80" s="32">
        <v>103807.05469</v>
      </c>
      <c r="AB80" s="32">
        <v>322.52886999999998</v>
      </c>
      <c r="AC80" s="30">
        <v>0</v>
      </c>
      <c r="AD80" s="30">
        <v>0</v>
      </c>
      <c r="AE80" s="30">
        <v>0</v>
      </c>
    </row>
    <row r="81" spans="1:31" ht="15">
      <c r="A81" s="31">
        <v>2029.9999999999998</v>
      </c>
      <c r="B81" s="32">
        <v>589</v>
      </c>
      <c r="C81" s="32">
        <v>6993</v>
      </c>
      <c r="D81" s="30">
        <v>0</v>
      </c>
      <c r="E81" s="30">
        <v>0</v>
      </c>
      <c r="F81" s="32">
        <v>4121</v>
      </c>
      <c r="G81" s="32">
        <v>193832</v>
      </c>
      <c r="H81" s="32">
        <v>589</v>
      </c>
      <c r="I81" s="30">
        <v>0</v>
      </c>
      <c r="J81" s="30">
        <v>0</v>
      </c>
      <c r="K81" s="30">
        <v>0</v>
      </c>
      <c r="L81" s="32">
        <v>316.61597</v>
      </c>
      <c r="M81" s="32">
        <v>3759.31104</v>
      </c>
      <c r="N81" s="30">
        <v>0</v>
      </c>
      <c r="O81" s="30">
        <v>0</v>
      </c>
      <c r="P81" s="32">
        <v>2215.3305700000001</v>
      </c>
      <c r="Q81" s="32">
        <v>104375.76562999999</v>
      </c>
      <c r="R81" s="32">
        <v>316.61597</v>
      </c>
      <c r="S81" s="30">
        <v>0</v>
      </c>
      <c r="T81" s="30">
        <v>0</v>
      </c>
      <c r="U81" s="30">
        <v>0</v>
      </c>
      <c r="V81" s="32">
        <v>316.61597</v>
      </c>
      <c r="W81" s="32">
        <v>3759.31104</v>
      </c>
      <c r="X81" s="30">
        <v>0</v>
      </c>
      <c r="Y81" s="30">
        <v>0</v>
      </c>
      <c r="Z81" s="32">
        <v>2215.3305700000001</v>
      </c>
      <c r="AA81" s="32">
        <v>104375.76562999999</v>
      </c>
      <c r="AB81" s="32">
        <v>316.61597</v>
      </c>
      <c r="AC81" s="30">
        <v>0</v>
      </c>
      <c r="AD81" s="30">
        <v>0</v>
      </c>
      <c r="AE81" s="30">
        <v>0</v>
      </c>
    </row>
    <row r="82" spans="1:31" ht="15">
      <c r="A82" s="31">
        <v>2031.0000000000002</v>
      </c>
      <c r="B82" s="32">
        <v>605</v>
      </c>
      <c r="C82" s="32">
        <v>7234</v>
      </c>
      <c r="D82" s="30">
        <v>0</v>
      </c>
      <c r="E82" s="30">
        <v>0</v>
      </c>
      <c r="F82" s="32">
        <v>4147</v>
      </c>
      <c r="G82" s="32">
        <v>193961</v>
      </c>
      <c r="H82" s="32">
        <v>605</v>
      </c>
      <c r="I82" s="30">
        <v>0</v>
      </c>
      <c r="J82" s="30">
        <v>0</v>
      </c>
      <c r="K82" s="30">
        <v>0</v>
      </c>
      <c r="L82" s="32">
        <v>315.74414000000002</v>
      </c>
      <c r="M82" s="32">
        <v>3775.5671400000001</v>
      </c>
      <c r="N82" s="30">
        <v>0</v>
      </c>
      <c r="O82" s="30">
        <v>0</v>
      </c>
      <c r="P82" s="32">
        <v>2164.2375499999998</v>
      </c>
      <c r="Q82" s="32">
        <v>101411.03906</v>
      </c>
      <c r="R82" s="32">
        <v>315.74414000000002</v>
      </c>
      <c r="S82" s="30">
        <v>0</v>
      </c>
      <c r="T82" s="30">
        <v>0</v>
      </c>
      <c r="U82" s="30">
        <v>0</v>
      </c>
      <c r="V82" s="32">
        <v>315.74414000000002</v>
      </c>
      <c r="W82" s="32">
        <v>3775.5671400000001</v>
      </c>
      <c r="X82" s="30">
        <v>0</v>
      </c>
      <c r="Y82" s="30">
        <v>0</v>
      </c>
      <c r="Z82" s="32">
        <v>2164.2375499999998</v>
      </c>
      <c r="AA82" s="32">
        <v>101411.03906</v>
      </c>
      <c r="AB82" s="32">
        <v>315.74414000000002</v>
      </c>
      <c r="AC82" s="30">
        <v>0</v>
      </c>
      <c r="AD82" s="30">
        <v>0</v>
      </c>
      <c r="AE82" s="30">
        <v>0</v>
      </c>
    </row>
    <row r="83" spans="1:31" ht="15">
      <c r="A83" s="31">
        <v>2031.0000000000002</v>
      </c>
      <c r="B83" s="32">
        <v>623</v>
      </c>
      <c r="C83" s="32">
        <v>7186</v>
      </c>
      <c r="D83" s="30">
        <v>0</v>
      </c>
      <c r="E83" s="30">
        <v>0</v>
      </c>
      <c r="F83" s="32">
        <v>4076</v>
      </c>
      <c r="G83" s="32">
        <v>192973</v>
      </c>
      <c r="H83" s="32">
        <v>621</v>
      </c>
      <c r="I83" s="30">
        <v>0</v>
      </c>
      <c r="J83" s="30">
        <v>0</v>
      </c>
      <c r="K83" s="30">
        <v>0</v>
      </c>
      <c r="L83" s="32">
        <v>325.13799999999998</v>
      </c>
      <c r="M83" s="32">
        <v>3750.5124500000002</v>
      </c>
      <c r="N83" s="30">
        <v>0</v>
      </c>
      <c r="O83" s="30">
        <v>0</v>
      </c>
      <c r="P83" s="32">
        <v>2127.17749</v>
      </c>
      <c r="Q83" s="32">
        <v>100893.88281</v>
      </c>
      <c r="R83" s="32">
        <v>324.09424000000001</v>
      </c>
      <c r="S83" s="30">
        <v>0</v>
      </c>
      <c r="T83" s="30">
        <v>0</v>
      </c>
      <c r="U83" s="30">
        <v>0</v>
      </c>
      <c r="V83" s="32">
        <v>325.13799999999998</v>
      </c>
      <c r="W83" s="32">
        <v>3750.5124500000002</v>
      </c>
      <c r="X83" s="30">
        <v>0</v>
      </c>
      <c r="Y83" s="30">
        <v>0</v>
      </c>
      <c r="Z83" s="32">
        <v>2127.17749</v>
      </c>
      <c r="AA83" s="32">
        <v>100893.88281</v>
      </c>
      <c r="AB83" s="32">
        <v>324.09424000000001</v>
      </c>
      <c r="AC83" s="30">
        <v>0</v>
      </c>
      <c r="AD83" s="30">
        <v>0</v>
      </c>
      <c r="AE83" s="30">
        <v>0</v>
      </c>
    </row>
    <row r="84" spans="1:31" ht="15">
      <c r="A84" s="31">
        <v>2032.0000000000002</v>
      </c>
      <c r="B84" s="32">
        <v>604</v>
      </c>
      <c r="C84" s="32">
        <v>6994</v>
      </c>
      <c r="D84" s="30">
        <v>0</v>
      </c>
      <c r="E84" s="30">
        <v>0</v>
      </c>
      <c r="F84" s="32">
        <v>3958</v>
      </c>
      <c r="G84" s="32">
        <v>192663</v>
      </c>
      <c r="H84" s="32">
        <v>605</v>
      </c>
      <c r="I84" s="30">
        <v>0</v>
      </c>
      <c r="J84" s="30">
        <v>0</v>
      </c>
      <c r="K84" s="30">
        <v>0</v>
      </c>
      <c r="L84" s="32">
        <v>306.04257000000001</v>
      </c>
      <c r="M84" s="32">
        <v>3543.5712899999999</v>
      </c>
      <c r="N84" s="30">
        <v>0</v>
      </c>
      <c r="O84" s="30">
        <v>0</v>
      </c>
      <c r="P84" s="32">
        <v>2005.54846</v>
      </c>
      <c r="Q84" s="32">
        <v>97740.34375</v>
      </c>
      <c r="R84" s="32">
        <v>306.54926</v>
      </c>
      <c r="S84" s="30">
        <v>0</v>
      </c>
      <c r="T84" s="30">
        <v>0</v>
      </c>
      <c r="U84" s="30">
        <v>0</v>
      </c>
      <c r="V84" s="32">
        <v>306.04257000000001</v>
      </c>
      <c r="W84" s="32">
        <v>3543.5712899999999</v>
      </c>
      <c r="X84" s="30">
        <v>0</v>
      </c>
      <c r="Y84" s="30">
        <v>0</v>
      </c>
      <c r="Z84" s="32">
        <v>2005.54846</v>
      </c>
      <c r="AA84" s="32">
        <v>97740.34375</v>
      </c>
      <c r="AB84" s="32">
        <v>306.54926</v>
      </c>
      <c r="AC84" s="30">
        <v>0</v>
      </c>
      <c r="AD84" s="30">
        <v>0</v>
      </c>
      <c r="AE84" s="30">
        <v>0</v>
      </c>
    </row>
    <row r="85" spans="1:31" ht="15">
      <c r="A85" s="31">
        <v>2032.0000000000002</v>
      </c>
      <c r="B85" s="32">
        <v>648</v>
      </c>
      <c r="C85" s="32">
        <v>6952</v>
      </c>
      <c r="D85" s="30">
        <v>0</v>
      </c>
      <c r="E85" s="30">
        <v>0</v>
      </c>
      <c r="F85" s="32">
        <v>4052</v>
      </c>
      <c r="G85" s="32">
        <v>193355</v>
      </c>
      <c r="H85" s="32">
        <v>649</v>
      </c>
      <c r="I85" s="30">
        <v>0</v>
      </c>
      <c r="J85" s="30">
        <v>0</v>
      </c>
      <c r="K85" s="30">
        <v>0</v>
      </c>
      <c r="L85" s="32">
        <v>328.33663999999999</v>
      </c>
      <c r="M85" s="32">
        <v>3522.2944299999999</v>
      </c>
      <c r="N85" s="30">
        <v>0</v>
      </c>
      <c r="O85" s="30">
        <v>0</v>
      </c>
      <c r="P85" s="32">
        <v>2053.1782199999998</v>
      </c>
      <c r="Q85" s="32">
        <v>98091.75</v>
      </c>
      <c r="R85" s="32">
        <v>328.84332000000001</v>
      </c>
      <c r="S85" s="30">
        <v>0</v>
      </c>
      <c r="T85" s="30">
        <v>0</v>
      </c>
      <c r="U85" s="30">
        <v>0</v>
      </c>
      <c r="V85" s="32">
        <v>328.33663999999999</v>
      </c>
      <c r="W85" s="32">
        <v>3522.2944299999999</v>
      </c>
      <c r="X85" s="30">
        <v>0</v>
      </c>
      <c r="Y85" s="30">
        <v>0</v>
      </c>
      <c r="Z85" s="32">
        <v>2053.1782199999998</v>
      </c>
      <c r="AA85" s="32">
        <v>98091.75</v>
      </c>
      <c r="AB85" s="32">
        <v>328.84332000000001</v>
      </c>
      <c r="AC85" s="30">
        <v>0</v>
      </c>
      <c r="AD85" s="30">
        <v>0</v>
      </c>
      <c r="AE85" s="30">
        <v>0</v>
      </c>
    </row>
    <row r="86" spans="1:31" ht="15">
      <c r="A86" s="31">
        <v>2033</v>
      </c>
      <c r="B86" s="32">
        <v>460</v>
      </c>
      <c r="C86" s="32">
        <v>5827</v>
      </c>
      <c r="D86" s="30">
        <v>0</v>
      </c>
      <c r="E86" s="30">
        <v>0</v>
      </c>
      <c r="F86" s="32">
        <v>2696</v>
      </c>
      <c r="G86" s="32">
        <v>143802</v>
      </c>
      <c r="H86" s="32">
        <v>460</v>
      </c>
      <c r="I86" s="30">
        <v>0</v>
      </c>
      <c r="J86" s="30">
        <v>0</v>
      </c>
      <c r="K86" s="30">
        <v>0</v>
      </c>
      <c r="L86" s="32">
        <v>226.28854000000001</v>
      </c>
      <c r="M86" s="32">
        <v>2866.5476100000001</v>
      </c>
      <c r="N86" s="30">
        <v>0</v>
      </c>
      <c r="O86" s="30">
        <v>0</v>
      </c>
      <c r="P86" s="32">
        <v>1326.27295</v>
      </c>
      <c r="Q86" s="32">
        <v>70771.4375</v>
      </c>
      <c r="R86" s="32">
        <v>226.28854000000001</v>
      </c>
      <c r="S86" s="30">
        <v>0</v>
      </c>
      <c r="T86" s="30">
        <v>0</v>
      </c>
      <c r="U86" s="30">
        <v>0</v>
      </c>
      <c r="V86" s="32">
        <v>226.28854000000001</v>
      </c>
      <c r="W86" s="32">
        <v>2866.5476100000001</v>
      </c>
      <c r="X86" s="30">
        <v>0</v>
      </c>
      <c r="Y86" s="30">
        <v>0</v>
      </c>
      <c r="Z86" s="32">
        <v>1326.27295</v>
      </c>
      <c r="AA86" s="32">
        <v>70771.4375</v>
      </c>
      <c r="AB86" s="32">
        <v>226.28854000000001</v>
      </c>
      <c r="AC86" s="30">
        <v>0</v>
      </c>
      <c r="AD86" s="30">
        <v>0</v>
      </c>
      <c r="AE86" s="30">
        <v>0</v>
      </c>
    </row>
    <row r="87" spans="1:31" ht="15">
      <c r="A87" s="31">
        <v>2033</v>
      </c>
      <c r="B87" s="32">
        <v>388</v>
      </c>
      <c r="C87" s="32">
        <v>4818</v>
      </c>
      <c r="D87" s="30">
        <v>0</v>
      </c>
      <c r="E87" s="30">
        <v>0</v>
      </c>
      <c r="F87" s="32">
        <v>2760</v>
      </c>
      <c r="G87" s="32">
        <v>143853</v>
      </c>
      <c r="H87" s="32">
        <v>388</v>
      </c>
      <c r="I87" s="30">
        <v>0</v>
      </c>
      <c r="J87" s="30">
        <v>0</v>
      </c>
      <c r="K87" s="30">
        <v>0</v>
      </c>
      <c r="L87" s="32">
        <v>190.86972</v>
      </c>
      <c r="M87" s="32">
        <v>2370.1767599999998</v>
      </c>
      <c r="N87" s="30">
        <v>0</v>
      </c>
      <c r="O87" s="30">
        <v>0</v>
      </c>
      <c r="P87" s="32">
        <v>1357.7573199999999</v>
      </c>
      <c r="Q87" s="32">
        <v>70796.539059999996</v>
      </c>
      <c r="R87" s="32">
        <v>190.86972</v>
      </c>
      <c r="S87" s="30">
        <v>0</v>
      </c>
      <c r="T87" s="30">
        <v>0</v>
      </c>
      <c r="U87" s="30">
        <v>0</v>
      </c>
      <c r="V87" s="32">
        <v>190.86972</v>
      </c>
      <c r="W87" s="32">
        <v>2370.1767599999998</v>
      </c>
      <c r="X87" s="30">
        <v>0</v>
      </c>
      <c r="Y87" s="30">
        <v>0</v>
      </c>
      <c r="Z87" s="32">
        <v>1357.7573199999999</v>
      </c>
      <c r="AA87" s="32">
        <v>70796.539059999996</v>
      </c>
      <c r="AB87" s="32">
        <v>190.86972</v>
      </c>
      <c r="AC87" s="30">
        <v>0</v>
      </c>
      <c r="AD87" s="30">
        <v>0</v>
      </c>
      <c r="AE87" s="30">
        <v>0</v>
      </c>
    </row>
    <row r="88" spans="1:31" ht="15">
      <c r="A88" s="31">
        <v>2034</v>
      </c>
      <c r="B88" s="32">
        <v>362</v>
      </c>
      <c r="C88" s="32">
        <v>4922</v>
      </c>
      <c r="D88" s="30">
        <v>0</v>
      </c>
      <c r="E88" s="30">
        <v>0</v>
      </c>
      <c r="F88" s="32">
        <v>2797</v>
      </c>
      <c r="G88" s="32">
        <v>142853</v>
      </c>
      <c r="H88" s="32">
        <v>362</v>
      </c>
      <c r="I88" s="30">
        <v>0</v>
      </c>
      <c r="J88" s="30">
        <v>0</v>
      </c>
      <c r="K88" s="30">
        <v>0</v>
      </c>
      <c r="L88" s="32">
        <v>172.8929</v>
      </c>
      <c r="M88" s="32">
        <v>2350.8415500000001</v>
      </c>
      <c r="N88" s="30">
        <v>0</v>
      </c>
      <c r="O88" s="30">
        <v>0</v>
      </c>
      <c r="P88" s="32">
        <v>1335.88904</v>
      </c>
      <c r="Q88" s="32">
        <v>68179.15625</v>
      </c>
      <c r="R88" s="32">
        <v>172.8929</v>
      </c>
      <c r="S88" s="30">
        <v>0</v>
      </c>
      <c r="T88" s="30">
        <v>0</v>
      </c>
      <c r="U88" s="30">
        <v>0</v>
      </c>
      <c r="V88" s="32">
        <v>172.8929</v>
      </c>
      <c r="W88" s="32">
        <v>2350.8415500000001</v>
      </c>
      <c r="X88" s="30">
        <v>0</v>
      </c>
      <c r="Y88" s="30">
        <v>0</v>
      </c>
      <c r="Z88" s="32">
        <v>1335.88904</v>
      </c>
      <c r="AA88" s="32">
        <v>68179.15625</v>
      </c>
      <c r="AB88" s="32">
        <v>172.8929</v>
      </c>
      <c r="AC88" s="30">
        <v>0</v>
      </c>
      <c r="AD88" s="30">
        <v>0</v>
      </c>
      <c r="AE88" s="30">
        <v>0</v>
      </c>
    </row>
    <row r="89" spans="1:31" ht="15">
      <c r="A89" s="31">
        <v>2034</v>
      </c>
      <c r="B89" s="32">
        <v>385</v>
      </c>
      <c r="C89" s="32">
        <v>5006</v>
      </c>
      <c r="D89" s="30">
        <v>0</v>
      </c>
      <c r="E89" s="30">
        <v>0</v>
      </c>
      <c r="F89" s="32">
        <v>2835</v>
      </c>
      <c r="G89" s="32">
        <v>143011</v>
      </c>
      <c r="H89" s="32">
        <v>385</v>
      </c>
      <c r="I89" s="30">
        <v>0</v>
      </c>
      <c r="J89" s="30">
        <v>0</v>
      </c>
      <c r="K89" s="30">
        <v>0</v>
      </c>
      <c r="L89" s="32">
        <v>183.8777</v>
      </c>
      <c r="M89" s="32">
        <v>2390.9548300000001</v>
      </c>
      <c r="N89" s="30">
        <v>0</v>
      </c>
      <c r="O89" s="30">
        <v>0</v>
      </c>
      <c r="P89" s="32">
        <v>1354.04016</v>
      </c>
      <c r="Q89" s="32">
        <v>68254.453129999994</v>
      </c>
      <c r="R89" s="32">
        <v>183.8777</v>
      </c>
      <c r="S89" s="30">
        <v>0</v>
      </c>
      <c r="T89" s="30">
        <v>0</v>
      </c>
      <c r="U89" s="30">
        <v>0</v>
      </c>
      <c r="V89" s="32">
        <v>183.8777</v>
      </c>
      <c r="W89" s="32">
        <v>2390.9548300000001</v>
      </c>
      <c r="X89" s="30">
        <v>0</v>
      </c>
      <c r="Y89" s="30">
        <v>0</v>
      </c>
      <c r="Z89" s="32">
        <v>1354.04016</v>
      </c>
      <c r="AA89" s="32">
        <v>68254.453129999994</v>
      </c>
      <c r="AB89" s="32">
        <v>183.8777</v>
      </c>
      <c r="AC89" s="30">
        <v>0</v>
      </c>
      <c r="AD89" s="30">
        <v>0</v>
      </c>
      <c r="AE89" s="30">
        <v>0</v>
      </c>
    </row>
    <row r="90" spans="1:31" ht="15">
      <c r="A90" s="31">
        <v>2035</v>
      </c>
      <c r="B90" s="32">
        <v>401</v>
      </c>
      <c r="C90" s="32">
        <v>4889</v>
      </c>
      <c r="D90" s="30">
        <v>0</v>
      </c>
      <c r="E90" s="30">
        <v>0</v>
      </c>
      <c r="F90" s="32">
        <v>2713</v>
      </c>
      <c r="G90" s="32">
        <v>141869</v>
      </c>
      <c r="H90" s="32">
        <v>401</v>
      </c>
      <c r="I90" s="30">
        <v>0</v>
      </c>
      <c r="J90" s="30">
        <v>0</v>
      </c>
      <c r="K90" s="30">
        <v>0</v>
      </c>
      <c r="L90" s="32">
        <v>185.94182000000001</v>
      </c>
      <c r="M90" s="32">
        <v>2267.06421</v>
      </c>
      <c r="N90" s="30">
        <v>0</v>
      </c>
      <c r="O90" s="30">
        <v>0</v>
      </c>
      <c r="P90" s="32">
        <v>1258.0125700000001</v>
      </c>
      <c r="Q90" s="32">
        <v>65838.976559999996</v>
      </c>
      <c r="R90" s="32">
        <v>185.94182000000001</v>
      </c>
      <c r="S90" s="30">
        <v>0</v>
      </c>
      <c r="T90" s="30">
        <v>0</v>
      </c>
      <c r="U90" s="30">
        <v>0</v>
      </c>
      <c r="V90" s="32">
        <v>185.94182000000001</v>
      </c>
      <c r="W90" s="32">
        <v>2267.06421</v>
      </c>
      <c r="X90" s="30">
        <v>0</v>
      </c>
      <c r="Y90" s="30">
        <v>0</v>
      </c>
      <c r="Z90" s="32">
        <v>1258.0125700000001</v>
      </c>
      <c r="AA90" s="32">
        <v>65838.976559999996</v>
      </c>
      <c r="AB90" s="32">
        <v>185.94182000000001</v>
      </c>
      <c r="AC90" s="30">
        <v>0</v>
      </c>
      <c r="AD90" s="30">
        <v>0</v>
      </c>
      <c r="AE90" s="30">
        <v>0</v>
      </c>
    </row>
    <row r="91" spans="1:31" ht="15">
      <c r="A91" s="31">
        <v>2035</v>
      </c>
      <c r="B91" s="32">
        <v>370</v>
      </c>
      <c r="C91" s="32">
        <v>4800</v>
      </c>
      <c r="D91" s="30">
        <v>0</v>
      </c>
      <c r="E91" s="30">
        <v>0</v>
      </c>
      <c r="F91" s="32">
        <v>2736</v>
      </c>
      <c r="G91" s="32">
        <v>142815</v>
      </c>
      <c r="H91" s="32">
        <v>370</v>
      </c>
      <c r="I91" s="30">
        <v>0</v>
      </c>
      <c r="J91" s="30">
        <v>0</v>
      </c>
      <c r="K91" s="30">
        <v>0</v>
      </c>
      <c r="L91" s="32">
        <v>171.56713999999999</v>
      </c>
      <c r="M91" s="32">
        <v>2225.8017599999998</v>
      </c>
      <c r="N91" s="30">
        <v>0</v>
      </c>
      <c r="O91" s="30">
        <v>0</v>
      </c>
      <c r="P91" s="32">
        <v>1268.6787099999999</v>
      </c>
      <c r="Q91" s="32">
        <v>66275.023440000004</v>
      </c>
      <c r="R91" s="32">
        <v>171.56713999999999</v>
      </c>
      <c r="S91" s="30">
        <v>0</v>
      </c>
      <c r="T91" s="30">
        <v>0</v>
      </c>
      <c r="U91" s="30">
        <v>0</v>
      </c>
      <c r="V91" s="32">
        <v>171.56713999999999</v>
      </c>
      <c r="W91" s="32">
        <v>2225.8017599999998</v>
      </c>
      <c r="X91" s="30">
        <v>0</v>
      </c>
      <c r="Y91" s="30">
        <v>0</v>
      </c>
      <c r="Z91" s="32">
        <v>1268.6787099999999</v>
      </c>
      <c r="AA91" s="32">
        <v>66275.023440000004</v>
      </c>
      <c r="AB91" s="32">
        <v>171.56713999999999</v>
      </c>
      <c r="AC91" s="30">
        <v>0</v>
      </c>
      <c r="AD91" s="30">
        <v>0</v>
      </c>
      <c r="AE91" s="30">
        <v>0</v>
      </c>
    </row>
    <row r="92" spans="1:31" ht="15">
      <c r="A92" s="31">
        <v>2036</v>
      </c>
      <c r="B92" s="32">
        <v>371</v>
      </c>
      <c r="C92" s="32">
        <v>4921</v>
      </c>
      <c r="D92" s="30">
        <v>0</v>
      </c>
      <c r="E92" s="30">
        <v>0</v>
      </c>
      <c r="F92" s="32">
        <v>2801</v>
      </c>
      <c r="G92" s="32">
        <v>143175</v>
      </c>
      <c r="H92" s="32">
        <v>371</v>
      </c>
      <c r="I92" s="30">
        <v>0</v>
      </c>
      <c r="J92" s="30">
        <v>0</v>
      </c>
      <c r="K92" s="30">
        <v>0</v>
      </c>
      <c r="L92" s="32">
        <v>167.0204</v>
      </c>
      <c r="M92" s="32">
        <v>2215.4089399999998</v>
      </c>
      <c r="N92" s="30">
        <v>0</v>
      </c>
      <c r="O92" s="30">
        <v>0</v>
      </c>
      <c r="P92" s="32">
        <v>1260.9949999999999</v>
      </c>
      <c r="Q92" s="32">
        <v>64352.433590000001</v>
      </c>
      <c r="R92" s="32">
        <v>167.0204</v>
      </c>
      <c r="S92" s="30">
        <v>0</v>
      </c>
      <c r="T92" s="30">
        <v>0</v>
      </c>
      <c r="U92" s="30">
        <v>0</v>
      </c>
      <c r="V92" s="32">
        <v>167.0204</v>
      </c>
      <c r="W92" s="32">
        <v>2215.4089399999998</v>
      </c>
      <c r="X92" s="30">
        <v>0</v>
      </c>
      <c r="Y92" s="30">
        <v>0</v>
      </c>
      <c r="Z92" s="32">
        <v>1260.9949999999999</v>
      </c>
      <c r="AA92" s="32">
        <v>64352.433590000001</v>
      </c>
      <c r="AB92" s="32">
        <v>167.0204</v>
      </c>
      <c r="AC92" s="30">
        <v>0</v>
      </c>
      <c r="AD92" s="30">
        <v>0</v>
      </c>
      <c r="AE92" s="30">
        <v>0</v>
      </c>
    </row>
    <row r="93" spans="1:31" ht="15">
      <c r="A93" s="31">
        <v>2036</v>
      </c>
      <c r="B93" s="32">
        <v>390</v>
      </c>
      <c r="C93" s="32">
        <v>4958</v>
      </c>
      <c r="D93" s="30">
        <v>0</v>
      </c>
      <c r="E93" s="30">
        <v>0</v>
      </c>
      <c r="F93" s="32">
        <v>2805</v>
      </c>
      <c r="G93" s="32">
        <v>142570</v>
      </c>
      <c r="H93" s="32">
        <v>390</v>
      </c>
      <c r="I93" s="30">
        <v>0</v>
      </c>
      <c r="J93" s="30">
        <v>0</v>
      </c>
      <c r="K93" s="30">
        <v>0</v>
      </c>
      <c r="L93" s="32">
        <v>175.57410999999999</v>
      </c>
      <c r="M93" s="32">
        <v>2232.0661599999999</v>
      </c>
      <c r="N93" s="30">
        <v>0</v>
      </c>
      <c r="O93" s="30">
        <v>0</v>
      </c>
      <c r="P93" s="32">
        <v>1262.7957799999999</v>
      </c>
      <c r="Q93" s="32">
        <v>64080.65625</v>
      </c>
      <c r="R93" s="32">
        <v>175.57410999999999</v>
      </c>
      <c r="S93" s="30">
        <v>0</v>
      </c>
      <c r="T93" s="30">
        <v>0</v>
      </c>
      <c r="U93" s="30">
        <v>0</v>
      </c>
      <c r="V93" s="32">
        <v>175.57410999999999</v>
      </c>
      <c r="W93" s="32">
        <v>2232.0661599999999</v>
      </c>
      <c r="X93" s="30">
        <v>0</v>
      </c>
      <c r="Y93" s="30">
        <v>0</v>
      </c>
      <c r="Z93" s="32">
        <v>1262.7957799999999</v>
      </c>
      <c r="AA93" s="32">
        <v>64080.65625</v>
      </c>
      <c r="AB93" s="32">
        <v>175.57410999999999</v>
      </c>
      <c r="AC93" s="30">
        <v>0</v>
      </c>
      <c r="AD93" s="30">
        <v>0</v>
      </c>
      <c r="AE93" s="30">
        <v>0</v>
      </c>
    </row>
    <row r="94" spans="1:31" ht="15">
      <c r="A94" s="31">
        <v>2037</v>
      </c>
      <c r="B94" s="32">
        <v>365</v>
      </c>
      <c r="C94" s="32">
        <v>4966</v>
      </c>
      <c r="D94" s="30">
        <v>0</v>
      </c>
      <c r="E94" s="30">
        <v>0</v>
      </c>
      <c r="F94" s="32">
        <v>2791</v>
      </c>
      <c r="G94" s="32">
        <v>142434</v>
      </c>
      <c r="H94" s="32">
        <v>364</v>
      </c>
      <c r="I94" s="30">
        <v>0</v>
      </c>
      <c r="J94" s="30">
        <v>0</v>
      </c>
      <c r="K94" s="30">
        <v>0</v>
      </c>
      <c r="L94" s="32">
        <v>159.53323</v>
      </c>
      <c r="M94" s="32">
        <v>2170.6308600000002</v>
      </c>
      <c r="N94" s="30">
        <v>0</v>
      </c>
      <c r="O94" s="30">
        <v>0</v>
      </c>
      <c r="P94" s="32">
        <v>1219.8991699999999</v>
      </c>
      <c r="Q94" s="32">
        <v>62306.152340000001</v>
      </c>
      <c r="R94" s="32">
        <v>159.09616</v>
      </c>
      <c r="S94" s="30">
        <v>0</v>
      </c>
      <c r="T94" s="30">
        <v>0</v>
      </c>
      <c r="U94" s="30">
        <v>0</v>
      </c>
      <c r="V94" s="32">
        <v>159.53323</v>
      </c>
      <c r="W94" s="32">
        <v>2170.6308600000002</v>
      </c>
      <c r="X94" s="30">
        <v>0</v>
      </c>
      <c r="Y94" s="30">
        <v>0</v>
      </c>
      <c r="Z94" s="32">
        <v>1219.8991699999999</v>
      </c>
      <c r="AA94" s="32">
        <v>62306.152340000001</v>
      </c>
      <c r="AB94" s="32">
        <v>159.09616</v>
      </c>
      <c r="AC94" s="30">
        <v>0</v>
      </c>
      <c r="AD94" s="30">
        <v>0</v>
      </c>
      <c r="AE94" s="30">
        <v>0</v>
      </c>
    </row>
    <row r="95" spans="1:31" ht="15">
      <c r="A95" s="31">
        <v>2037</v>
      </c>
      <c r="B95" s="32">
        <v>388</v>
      </c>
      <c r="C95" s="32">
        <v>4997</v>
      </c>
      <c r="D95" s="30">
        <v>0</v>
      </c>
      <c r="E95" s="30">
        <v>0</v>
      </c>
      <c r="F95" s="32">
        <v>2836</v>
      </c>
      <c r="G95" s="32">
        <v>142515</v>
      </c>
      <c r="H95" s="32">
        <v>389</v>
      </c>
      <c r="I95" s="30">
        <v>0</v>
      </c>
      <c r="J95" s="30">
        <v>0</v>
      </c>
      <c r="K95" s="30">
        <v>0</v>
      </c>
      <c r="L95" s="32">
        <v>169.58591000000001</v>
      </c>
      <c r="M95" s="32">
        <v>2184.1782199999998</v>
      </c>
      <c r="N95" s="30">
        <v>0</v>
      </c>
      <c r="O95" s="30">
        <v>0</v>
      </c>
      <c r="P95" s="32">
        <v>1239.5701899999999</v>
      </c>
      <c r="Q95" s="32">
        <v>62341.589840000001</v>
      </c>
      <c r="R95" s="32">
        <v>170.02297999999999</v>
      </c>
      <c r="S95" s="30">
        <v>0</v>
      </c>
      <c r="T95" s="30">
        <v>0</v>
      </c>
      <c r="U95" s="30">
        <v>0</v>
      </c>
      <c r="V95" s="32">
        <v>169.58591000000001</v>
      </c>
      <c r="W95" s="32">
        <v>2184.1782199999998</v>
      </c>
      <c r="X95" s="30">
        <v>0</v>
      </c>
      <c r="Y95" s="30">
        <v>0</v>
      </c>
      <c r="Z95" s="32">
        <v>1239.5701899999999</v>
      </c>
      <c r="AA95" s="32">
        <v>62341.589840000001</v>
      </c>
      <c r="AB95" s="32">
        <v>170.02297999999999</v>
      </c>
      <c r="AC95" s="30">
        <v>0</v>
      </c>
      <c r="AD95" s="30">
        <v>0</v>
      </c>
      <c r="AE95" s="30">
        <v>0</v>
      </c>
    </row>
    <row r="96" spans="1:31" ht="15">
      <c r="A96" s="31">
        <v>2037.9999999999998</v>
      </c>
      <c r="B96" s="32">
        <v>284</v>
      </c>
      <c r="C96" s="32">
        <v>4200</v>
      </c>
      <c r="D96" s="30">
        <v>0</v>
      </c>
      <c r="E96" s="30">
        <v>0</v>
      </c>
      <c r="F96" s="32">
        <v>1911</v>
      </c>
      <c r="G96" s="32">
        <v>104593</v>
      </c>
      <c r="H96" s="32">
        <v>284</v>
      </c>
      <c r="I96" s="30">
        <v>0</v>
      </c>
      <c r="J96" s="30">
        <v>0</v>
      </c>
      <c r="K96" s="30">
        <v>0</v>
      </c>
      <c r="L96" s="32">
        <v>120.5145</v>
      </c>
      <c r="M96" s="32">
        <v>1782.1657700000001</v>
      </c>
      <c r="N96" s="30">
        <v>0</v>
      </c>
      <c r="O96" s="30">
        <v>0</v>
      </c>
      <c r="P96" s="32">
        <v>810.90545999999995</v>
      </c>
      <c r="Q96" s="32">
        <v>44411.160159999999</v>
      </c>
      <c r="R96" s="32">
        <v>120.5145</v>
      </c>
      <c r="S96" s="30">
        <v>0</v>
      </c>
      <c r="T96" s="30">
        <v>0</v>
      </c>
      <c r="U96" s="30">
        <v>0</v>
      </c>
      <c r="V96" s="32">
        <v>120.5145</v>
      </c>
      <c r="W96" s="32">
        <v>1782.1657700000001</v>
      </c>
      <c r="X96" s="30">
        <v>0</v>
      </c>
      <c r="Y96" s="30">
        <v>0</v>
      </c>
      <c r="Z96" s="32">
        <v>810.90545999999995</v>
      </c>
      <c r="AA96" s="32">
        <v>44411.160159999999</v>
      </c>
      <c r="AB96" s="32">
        <v>120.5145</v>
      </c>
      <c r="AC96" s="30">
        <v>0</v>
      </c>
      <c r="AD96" s="30">
        <v>0</v>
      </c>
      <c r="AE96" s="30">
        <v>0</v>
      </c>
    </row>
    <row r="97" spans="1:31" ht="15">
      <c r="A97" s="31">
        <v>2037.9999999999998</v>
      </c>
      <c r="B97" s="32">
        <v>258</v>
      </c>
      <c r="C97" s="32">
        <v>3418</v>
      </c>
      <c r="D97" s="30">
        <v>0</v>
      </c>
      <c r="E97" s="30">
        <v>0</v>
      </c>
      <c r="F97" s="32">
        <v>1923</v>
      </c>
      <c r="G97" s="32">
        <v>104555</v>
      </c>
      <c r="H97" s="32">
        <v>258</v>
      </c>
      <c r="I97" s="30">
        <v>0</v>
      </c>
      <c r="J97" s="30">
        <v>0</v>
      </c>
      <c r="K97" s="30">
        <v>0</v>
      </c>
      <c r="L97" s="32">
        <v>109.48148</v>
      </c>
      <c r="M97" s="32">
        <v>1450.35034</v>
      </c>
      <c r="N97" s="30">
        <v>0</v>
      </c>
      <c r="O97" s="30">
        <v>0</v>
      </c>
      <c r="P97" s="32">
        <v>815.99725000000001</v>
      </c>
      <c r="Q97" s="32">
        <v>44394.980470000002</v>
      </c>
      <c r="R97" s="32">
        <v>109.48148</v>
      </c>
      <c r="S97" s="30">
        <v>0</v>
      </c>
      <c r="T97" s="30">
        <v>0</v>
      </c>
      <c r="U97" s="30">
        <v>0</v>
      </c>
      <c r="V97" s="32">
        <v>109.48148</v>
      </c>
      <c r="W97" s="32">
        <v>1450.35034</v>
      </c>
      <c r="X97" s="30">
        <v>0</v>
      </c>
      <c r="Y97" s="30">
        <v>0</v>
      </c>
      <c r="Z97" s="32">
        <v>815.99725000000001</v>
      </c>
      <c r="AA97" s="32">
        <v>44394.980470000002</v>
      </c>
      <c r="AB97" s="32">
        <v>109.48148</v>
      </c>
      <c r="AC97" s="30">
        <v>0</v>
      </c>
      <c r="AD97" s="30">
        <v>0</v>
      </c>
      <c r="AE97" s="30">
        <v>0</v>
      </c>
    </row>
    <row r="98" spans="1:31" ht="15">
      <c r="A98" s="31">
        <v>2038.9999999999998</v>
      </c>
      <c r="B98" s="32">
        <v>227</v>
      </c>
      <c r="C98" s="32">
        <v>3393</v>
      </c>
      <c r="D98" s="30">
        <v>0</v>
      </c>
      <c r="E98" s="30">
        <v>0</v>
      </c>
      <c r="F98" s="32">
        <v>1876</v>
      </c>
      <c r="G98" s="32">
        <v>103556</v>
      </c>
      <c r="H98" s="32">
        <v>227</v>
      </c>
      <c r="I98" s="30">
        <v>0</v>
      </c>
      <c r="J98" s="30">
        <v>0</v>
      </c>
      <c r="K98" s="30">
        <v>0</v>
      </c>
      <c r="L98" s="32">
        <v>93.521090000000001</v>
      </c>
      <c r="M98" s="32">
        <v>1397.8728000000001</v>
      </c>
      <c r="N98" s="30">
        <v>0</v>
      </c>
      <c r="O98" s="30">
        <v>0</v>
      </c>
      <c r="P98" s="32">
        <v>772.88811999999996</v>
      </c>
      <c r="Q98" s="32">
        <v>42627.625</v>
      </c>
      <c r="R98" s="32">
        <v>93.521090000000001</v>
      </c>
      <c r="S98" s="30">
        <v>0</v>
      </c>
      <c r="T98" s="30">
        <v>0</v>
      </c>
      <c r="U98" s="30">
        <v>0</v>
      </c>
      <c r="V98" s="32">
        <v>93.521090000000001</v>
      </c>
      <c r="W98" s="32">
        <v>1397.8728000000001</v>
      </c>
      <c r="X98" s="30">
        <v>0</v>
      </c>
      <c r="Y98" s="30">
        <v>0</v>
      </c>
      <c r="Z98" s="32">
        <v>772.88811999999996</v>
      </c>
      <c r="AA98" s="32">
        <v>42627.625</v>
      </c>
      <c r="AB98" s="32">
        <v>93.521090000000001</v>
      </c>
      <c r="AC98" s="30">
        <v>0</v>
      </c>
      <c r="AD98" s="30">
        <v>0</v>
      </c>
      <c r="AE98" s="30">
        <v>0</v>
      </c>
    </row>
    <row r="99" spans="1:31" ht="15">
      <c r="A99" s="31">
        <v>2038.9999999999998</v>
      </c>
      <c r="B99" s="32">
        <v>265</v>
      </c>
      <c r="C99" s="32">
        <v>3331</v>
      </c>
      <c r="D99" s="30">
        <v>0</v>
      </c>
      <c r="E99" s="30">
        <v>0</v>
      </c>
      <c r="F99" s="32">
        <v>1863</v>
      </c>
      <c r="G99" s="32">
        <v>104069</v>
      </c>
      <c r="H99" s="32">
        <v>265</v>
      </c>
      <c r="I99" s="30">
        <v>0</v>
      </c>
      <c r="J99" s="30">
        <v>0</v>
      </c>
      <c r="K99" s="30">
        <v>0</v>
      </c>
      <c r="L99" s="32">
        <v>109.17661</v>
      </c>
      <c r="M99" s="32">
        <v>1372.3295900000001</v>
      </c>
      <c r="N99" s="30">
        <v>0</v>
      </c>
      <c r="O99" s="30">
        <v>0</v>
      </c>
      <c r="P99" s="32">
        <v>767.53228999999999</v>
      </c>
      <c r="Q99" s="32">
        <v>42838.035159999999</v>
      </c>
      <c r="R99" s="32">
        <v>109.17661</v>
      </c>
      <c r="S99" s="30">
        <v>0</v>
      </c>
      <c r="T99" s="30">
        <v>0</v>
      </c>
      <c r="U99" s="30">
        <v>0</v>
      </c>
      <c r="V99" s="32">
        <v>109.17661</v>
      </c>
      <c r="W99" s="32">
        <v>1372.3295900000001</v>
      </c>
      <c r="X99" s="30">
        <v>0</v>
      </c>
      <c r="Y99" s="30">
        <v>0</v>
      </c>
      <c r="Z99" s="32">
        <v>767.53228999999999</v>
      </c>
      <c r="AA99" s="32">
        <v>42838.035159999999</v>
      </c>
      <c r="AB99" s="32">
        <v>109.17661</v>
      </c>
      <c r="AC99" s="30">
        <v>0</v>
      </c>
      <c r="AD99" s="30">
        <v>0</v>
      </c>
      <c r="AE99" s="30">
        <v>0</v>
      </c>
    </row>
    <row r="100" spans="1:31" ht="15">
      <c r="A100" s="31">
        <v>2040.0000000000002</v>
      </c>
      <c r="B100" s="32">
        <v>243</v>
      </c>
      <c r="C100" s="32">
        <v>3373</v>
      </c>
      <c r="D100" s="30">
        <v>0</v>
      </c>
      <c r="E100" s="30">
        <v>0</v>
      </c>
      <c r="F100" s="32">
        <v>1928</v>
      </c>
      <c r="G100" s="32">
        <v>102623</v>
      </c>
      <c r="H100" s="32">
        <v>243</v>
      </c>
      <c r="I100" s="30">
        <v>0</v>
      </c>
      <c r="J100" s="30">
        <v>0</v>
      </c>
      <c r="K100" s="30">
        <v>0</v>
      </c>
      <c r="L100" s="32">
        <v>97.196700000000007</v>
      </c>
      <c r="M100" s="32">
        <v>1349.16272</v>
      </c>
      <c r="N100" s="30">
        <v>0</v>
      </c>
      <c r="O100" s="30">
        <v>0</v>
      </c>
      <c r="P100" s="32">
        <v>771.16607999999997</v>
      </c>
      <c r="Q100" s="32">
        <v>41039.246090000001</v>
      </c>
      <c r="R100" s="32">
        <v>97.196700000000007</v>
      </c>
      <c r="S100" s="30">
        <v>0</v>
      </c>
      <c r="T100" s="30">
        <v>0</v>
      </c>
      <c r="U100" s="30">
        <v>0</v>
      </c>
      <c r="V100" s="32">
        <v>97.196700000000007</v>
      </c>
      <c r="W100" s="32">
        <v>1349.16272</v>
      </c>
      <c r="X100" s="30">
        <v>0</v>
      </c>
      <c r="Y100" s="30">
        <v>0</v>
      </c>
      <c r="Z100" s="32">
        <v>771.16607999999997</v>
      </c>
      <c r="AA100" s="32">
        <v>41039.246090000001</v>
      </c>
      <c r="AB100" s="32">
        <v>97.196700000000007</v>
      </c>
      <c r="AC100" s="30">
        <v>0</v>
      </c>
      <c r="AD100" s="30">
        <v>0</v>
      </c>
      <c r="AE100" s="30">
        <v>0</v>
      </c>
    </row>
    <row r="101" spans="1:31" ht="15">
      <c r="A101" s="31">
        <v>2040.0000000000002</v>
      </c>
      <c r="B101" s="32">
        <v>240</v>
      </c>
      <c r="C101" s="32">
        <v>3410</v>
      </c>
      <c r="D101" s="30">
        <v>0</v>
      </c>
      <c r="E101" s="30">
        <v>0</v>
      </c>
      <c r="F101" s="32">
        <v>1883</v>
      </c>
      <c r="G101" s="32">
        <v>103778</v>
      </c>
      <c r="H101" s="32">
        <v>240</v>
      </c>
      <c r="I101" s="30">
        <v>0</v>
      </c>
      <c r="J101" s="30">
        <v>0</v>
      </c>
      <c r="K101" s="30">
        <v>0</v>
      </c>
      <c r="L101" s="32">
        <v>95.996740000000003</v>
      </c>
      <c r="M101" s="32">
        <v>1363.96362</v>
      </c>
      <c r="N101" s="30">
        <v>0</v>
      </c>
      <c r="O101" s="30">
        <v>0</v>
      </c>
      <c r="P101" s="32">
        <v>753.16772000000003</v>
      </c>
      <c r="Q101" s="32">
        <v>41499.441409999999</v>
      </c>
      <c r="R101" s="32">
        <v>95.996740000000003</v>
      </c>
      <c r="S101" s="30">
        <v>0</v>
      </c>
      <c r="T101" s="30">
        <v>0</v>
      </c>
      <c r="U101" s="30">
        <v>0</v>
      </c>
      <c r="V101" s="32">
        <v>95.996740000000003</v>
      </c>
      <c r="W101" s="32">
        <v>1363.96362</v>
      </c>
      <c r="X101" s="30">
        <v>0</v>
      </c>
      <c r="Y101" s="30">
        <v>0</v>
      </c>
      <c r="Z101" s="32">
        <v>753.16772000000003</v>
      </c>
      <c r="AA101" s="32">
        <v>41499.441409999999</v>
      </c>
      <c r="AB101" s="32">
        <v>95.996740000000003</v>
      </c>
      <c r="AC101" s="30">
        <v>0</v>
      </c>
      <c r="AD101" s="30">
        <v>0</v>
      </c>
      <c r="AE101" s="30">
        <v>0</v>
      </c>
    </row>
    <row r="102" spans="1:31" ht="15">
      <c r="A102" s="31">
        <v>2041</v>
      </c>
      <c r="B102" s="32">
        <v>258</v>
      </c>
      <c r="C102" s="32">
        <v>3390</v>
      </c>
      <c r="D102" s="30">
        <v>0</v>
      </c>
      <c r="E102" s="30">
        <v>0</v>
      </c>
      <c r="F102" s="32">
        <v>1929</v>
      </c>
      <c r="G102" s="32">
        <v>104279</v>
      </c>
      <c r="H102" s="32">
        <v>258</v>
      </c>
      <c r="I102" s="30">
        <v>0</v>
      </c>
      <c r="J102" s="30">
        <v>0</v>
      </c>
      <c r="K102" s="30">
        <v>0</v>
      </c>
      <c r="L102" s="32">
        <v>100.19077</v>
      </c>
      <c r="M102" s="32">
        <v>1316.47693</v>
      </c>
      <c r="N102" s="30">
        <v>0</v>
      </c>
      <c r="O102" s="30">
        <v>0</v>
      </c>
      <c r="P102" s="32">
        <v>749.11919999999998</v>
      </c>
      <c r="Q102" s="32">
        <v>40483.097659999999</v>
      </c>
      <c r="R102" s="32">
        <v>100.19077</v>
      </c>
      <c r="S102" s="30">
        <v>0</v>
      </c>
      <c r="T102" s="30">
        <v>0</v>
      </c>
      <c r="U102" s="30">
        <v>0</v>
      </c>
      <c r="V102" s="32">
        <v>100.19077</v>
      </c>
      <c r="W102" s="32">
        <v>1316.47693</v>
      </c>
      <c r="X102" s="30">
        <v>0</v>
      </c>
      <c r="Y102" s="30">
        <v>0</v>
      </c>
      <c r="Z102" s="32">
        <v>749.11919999999998</v>
      </c>
      <c r="AA102" s="32">
        <v>40483.097659999999</v>
      </c>
      <c r="AB102" s="32">
        <v>100.19077</v>
      </c>
      <c r="AC102" s="30">
        <v>0</v>
      </c>
      <c r="AD102" s="30">
        <v>0</v>
      </c>
      <c r="AE102" s="30">
        <v>0</v>
      </c>
    </row>
    <row r="103" spans="1:31" ht="15">
      <c r="A103" s="31">
        <v>2041</v>
      </c>
      <c r="B103" s="32">
        <v>238</v>
      </c>
      <c r="C103" s="32">
        <v>3420</v>
      </c>
      <c r="D103" s="30">
        <v>0</v>
      </c>
      <c r="E103" s="30">
        <v>0</v>
      </c>
      <c r="F103" s="32">
        <v>1911</v>
      </c>
      <c r="G103" s="32">
        <v>103754</v>
      </c>
      <c r="H103" s="32">
        <v>238</v>
      </c>
      <c r="I103" s="30">
        <v>0</v>
      </c>
      <c r="J103" s="30">
        <v>0</v>
      </c>
      <c r="K103" s="30">
        <v>0</v>
      </c>
      <c r="L103" s="32">
        <v>92.424049999999994</v>
      </c>
      <c r="M103" s="32">
        <v>1328.1261</v>
      </c>
      <c r="N103" s="30">
        <v>0</v>
      </c>
      <c r="O103" s="30">
        <v>0</v>
      </c>
      <c r="P103" s="32">
        <v>742.12860000000001</v>
      </c>
      <c r="Q103" s="32">
        <v>40280.070310000003</v>
      </c>
      <c r="R103" s="32">
        <v>92.424049999999994</v>
      </c>
      <c r="S103" s="30">
        <v>0</v>
      </c>
      <c r="T103" s="30">
        <v>0</v>
      </c>
      <c r="U103" s="30">
        <v>0</v>
      </c>
      <c r="V103" s="32">
        <v>92.424049999999994</v>
      </c>
      <c r="W103" s="32">
        <v>1328.1261</v>
      </c>
      <c r="X103" s="30">
        <v>0</v>
      </c>
      <c r="Y103" s="30">
        <v>0</v>
      </c>
      <c r="Z103" s="32">
        <v>742.12860000000001</v>
      </c>
      <c r="AA103" s="32">
        <v>40280.070310000003</v>
      </c>
      <c r="AB103" s="32">
        <v>92.424049999999994</v>
      </c>
      <c r="AC103" s="30">
        <v>0</v>
      </c>
      <c r="AD103" s="30">
        <v>0</v>
      </c>
      <c r="AE103" s="30">
        <v>0</v>
      </c>
    </row>
    <row r="104" spans="1:31" ht="15">
      <c r="A104" s="31">
        <v>2042</v>
      </c>
      <c r="B104" s="32">
        <v>241</v>
      </c>
      <c r="C104" s="32">
        <v>3305</v>
      </c>
      <c r="D104" s="30">
        <v>0</v>
      </c>
      <c r="E104" s="30">
        <v>0</v>
      </c>
      <c r="F104" s="32">
        <v>1793</v>
      </c>
      <c r="G104" s="32">
        <v>103200</v>
      </c>
      <c r="H104" s="32">
        <v>241</v>
      </c>
      <c r="I104" s="30">
        <v>0</v>
      </c>
      <c r="J104" s="30">
        <v>0</v>
      </c>
      <c r="K104" s="30">
        <v>0</v>
      </c>
      <c r="L104" s="32">
        <v>90.863479999999996</v>
      </c>
      <c r="M104" s="32">
        <v>1246.0775100000001</v>
      </c>
      <c r="N104" s="30">
        <v>0</v>
      </c>
      <c r="O104" s="30">
        <v>0</v>
      </c>
      <c r="P104" s="32">
        <v>675.99614999999994</v>
      </c>
      <c r="Q104" s="32">
        <v>38933.851560000003</v>
      </c>
      <c r="R104" s="32">
        <v>90.863479999999996</v>
      </c>
      <c r="S104" s="30">
        <v>0</v>
      </c>
      <c r="T104" s="30">
        <v>0</v>
      </c>
      <c r="U104" s="30">
        <v>0</v>
      </c>
      <c r="V104" s="32">
        <v>90.863479999999996</v>
      </c>
      <c r="W104" s="32">
        <v>1246.0775100000001</v>
      </c>
      <c r="X104" s="30">
        <v>0</v>
      </c>
      <c r="Y104" s="30">
        <v>0</v>
      </c>
      <c r="Z104" s="32">
        <v>675.99614999999994</v>
      </c>
      <c r="AA104" s="32">
        <v>38933.851560000003</v>
      </c>
      <c r="AB104" s="32">
        <v>90.863479999999996</v>
      </c>
      <c r="AC104" s="30">
        <v>0</v>
      </c>
      <c r="AD104" s="30">
        <v>0</v>
      </c>
      <c r="AE104" s="30">
        <v>0</v>
      </c>
    </row>
    <row r="105" spans="1:31" ht="15">
      <c r="A105" s="31">
        <v>2042</v>
      </c>
      <c r="B105" s="32">
        <v>223</v>
      </c>
      <c r="C105" s="32">
        <v>3351</v>
      </c>
      <c r="D105" s="30">
        <v>0</v>
      </c>
      <c r="E105" s="30">
        <v>0</v>
      </c>
      <c r="F105" s="32">
        <v>1933</v>
      </c>
      <c r="G105" s="32">
        <v>103843</v>
      </c>
      <c r="H105" s="32">
        <v>222</v>
      </c>
      <c r="I105" s="30">
        <v>0</v>
      </c>
      <c r="J105" s="30">
        <v>0</v>
      </c>
      <c r="K105" s="30">
        <v>0</v>
      </c>
      <c r="L105" s="32">
        <v>84.076949999999997</v>
      </c>
      <c r="M105" s="32">
        <v>1263.4229700000001</v>
      </c>
      <c r="N105" s="30">
        <v>0</v>
      </c>
      <c r="O105" s="30">
        <v>0</v>
      </c>
      <c r="P105" s="32">
        <v>728.77814000000001</v>
      </c>
      <c r="Q105" s="32">
        <v>39177.488279999998</v>
      </c>
      <c r="R105" s="32">
        <v>83.699920000000006</v>
      </c>
      <c r="S105" s="30">
        <v>0</v>
      </c>
      <c r="T105" s="30">
        <v>0</v>
      </c>
      <c r="U105" s="30">
        <v>0</v>
      </c>
      <c r="V105" s="32">
        <v>84.076949999999997</v>
      </c>
      <c r="W105" s="32">
        <v>1263.4229700000001</v>
      </c>
      <c r="X105" s="30">
        <v>0</v>
      </c>
      <c r="Y105" s="30">
        <v>0</v>
      </c>
      <c r="Z105" s="32">
        <v>728.77814000000001</v>
      </c>
      <c r="AA105" s="32">
        <v>39177.488279999998</v>
      </c>
      <c r="AB105" s="32">
        <v>83.699920000000006</v>
      </c>
      <c r="AC105" s="30">
        <v>0</v>
      </c>
      <c r="AD105" s="30">
        <v>0</v>
      </c>
      <c r="AE105" s="30">
        <v>0</v>
      </c>
    </row>
    <row r="106" spans="1:31" ht="15">
      <c r="A106" s="31">
        <v>2043</v>
      </c>
      <c r="B106" s="32">
        <v>183</v>
      </c>
      <c r="C106" s="32">
        <v>2691</v>
      </c>
      <c r="D106" s="30">
        <v>0</v>
      </c>
      <c r="E106" s="30">
        <v>0</v>
      </c>
      <c r="F106" s="32">
        <v>1100</v>
      </c>
      <c r="G106" s="32">
        <v>67096</v>
      </c>
      <c r="H106" s="32">
        <v>184</v>
      </c>
      <c r="I106" s="30">
        <v>0</v>
      </c>
      <c r="J106" s="30">
        <v>0</v>
      </c>
      <c r="K106" s="30">
        <v>0</v>
      </c>
      <c r="L106" s="32">
        <v>66.986050000000006</v>
      </c>
      <c r="M106" s="32">
        <v>985.01306</v>
      </c>
      <c r="N106" s="30">
        <v>0</v>
      </c>
      <c r="O106" s="30">
        <v>0</v>
      </c>
      <c r="P106" s="32">
        <v>402.65368999999998</v>
      </c>
      <c r="Q106" s="32">
        <v>24547.275389999999</v>
      </c>
      <c r="R106" s="32">
        <v>67.352099999999993</v>
      </c>
      <c r="S106" s="30">
        <v>0</v>
      </c>
      <c r="T106" s="30">
        <v>0</v>
      </c>
      <c r="U106" s="30">
        <v>0</v>
      </c>
      <c r="V106" s="32">
        <v>66.986050000000006</v>
      </c>
      <c r="W106" s="32">
        <v>985.01306</v>
      </c>
      <c r="X106" s="30">
        <v>0</v>
      </c>
      <c r="Y106" s="30">
        <v>0</v>
      </c>
      <c r="Z106" s="32">
        <v>402.65368999999998</v>
      </c>
      <c r="AA106" s="32">
        <v>24547.275389999999</v>
      </c>
      <c r="AB106" s="32">
        <v>67.352099999999993</v>
      </c>
      <c r="AC106" s="30">
        <v>0</v>
      </c>
      <c r="AD106" s="30">
        <v>0</v>
      </c>
      <c r="AE106" s="30">
        <v>0</v>
      </c>
    </row>
    <row r="107" spans="1:31" ht="15">
      <c r="A107" s="31">
        <v>2043</v>
      </c>
      <c r="B107" s="32">
        <v>142</v>
      </c>
      <c r="C107" s="32">
        <v>1951</v>
      </c>
      <c r="D107" s="30">
        <v>0</v>
      </c>
      <c r="E107" s="30">
        <v>0</v>
      </c>
      <c r="F107" s="32">
        <v>1092</v>
      </c>
      <c r="G107" s="32">
        <v>67173</v>
      </c>
      <c r="H107" s="32">
        <v>142</v>
      </c>
      <c r="I107" s="30">
        <v>0</v>
      </c>
      <c r="J107" s="30">
        <v>0</v>
      </c>
      <c r="K107" s="30">
        <v>0</v>
      </c>
      <c r="L107" s="32">
        <v>51.978279999999998</v>
      </c>
      <c r="M107" s="32">
        <v>714.15246999999999</v>
      </c>
      <c r="N107" s="30">
        <v>0</v>
      </c>
      <c r="O107" s="30">
        <v>0</v>
      </c>
      <c r="P107" s="32">
        <v>399.72521999999998</v>
      </c>
      <c r="Q107" s="32">
        <v>24575.398440000001</v>
      </c>
      <c r="R107" s="32">
        <v>51.978279999999998</v>
      </c>
      <c r="S107" s="30">
        <v>0</v>
      </c>
      <c r="T107" s="30">
        <v>0</v>
      </c>
      <c r="U107" s="30">
        <v>0</v>
      </c>
      <c r="V107" s="32">
        <v>51.978279999999998</v>
      </c>
      <c r="W107" s="32">
        <v>714.15246999999999</v>
      </c>
      <c r="X107" s="30">
        <v>0</v>
      </c>
      <c r="Y107" s="30">
        <v>0</v>
      </c>
      <c r="Z107" s="32">
        <v>399.72521999999998</v>
      </c>
      <c r="AA107" s="32">
        <v>24575.398440000001</v>
      </c>
      <c r="AB107" s="32">
        <v>51.978279999999998</v>
      </c>
      <c r="AC107" s="30">
        <v>0</v>
      </c>
      <c r="AD107" s="30">
        <v>0</v>
      </c>
      <c r="AE107" s="30">
        <v>0</v>
      </c>
    </row>
    <row r="108" spans="1:31" ht="15">
      <c r="A108" s="31">
        <v>2044</v>
      </c>
      <c r="B108" s="32">
        <v>159</v>
      </c>
      <c r="C108" s="32">
        <v>2105</v>
      </c>
      <c r="D108" s="30">
        <v>0</v>
      </c>
      <c r="E108" s="30">
        <v>0</v>
      </c>
      <c r="F108" s="32">
        <v>1264</v>
      </c>
      <c r="G108" s="32">
        <v>69740</v>
      </c>
      <c r="H108" s="32">
        <v>158</v>
      </c>
      <c r="I108" s="30">
        <v>0</v>
      </c>
      <c r="J108" s="30">
        <v>0</v>
      </c>
      <c r="K108" s="30">
        <v>0</v>
      </c>
      <c r="L108" s="32">
        <v>56.506050000000002</v>
      </c>
      <c r="M108" s="32">
        <v>748.09191999999996</v>
      </c>
      <c r="N108" s="30">
        <v>0</v>
      </c>
      <c r="O108" s="30">
        <v>0</v>
      </c>
      <c r="P108" s="32">
        <v>449.19940000000003</v>
      </c>
      <c r="Q108" s="32">
        <v>24789.820309999999</v>
      </c>
      <c r="R108" s="32">
        <v>56.150660000000002</v>
      </c>
      <c r="S108" s="30">
        <v>0</v>
      </c>
      <c r="T108" s="30">
        <v>0</v>
      </c>
      <c r="U108" s="30">
        <v>0</v>
      </c>
      <c r="V108" s="32">
        <v>56.506050000000002</v>
      </c>
      <c r="W108" s="32">
        <v>748.09191999999996</v>
      </c>
      <c r="X108" s="30">
        <v>0</v>
      </c>
      <c r="Y108" s="30">
        <v>0</v>
      </c>
      <c r="Z108" s="32">
        <v>449.19940000000003</v>
      </c>
      <c r="AA108" s="32">
        <v>24789.820309999999</v>
      </c>
      <c r="AB108" s="32">
        <v>56.150660000000002</v>
      </c>
      <c r="AC108" s="30">
        <v>0</v>
      </c>
      <c r="AD108" s="30">
        <v>0</v>
      </c>
      <c r="AE108" s="30">
        <v>0</v>
      </c>
    </row>
    <row r="109" spans="1:31" ht="15">
      <c r="A109" s="31">
        <v>2044</v>
      </c>
      <c r="B109" s="32">
        <v>142</v>
      </c>
      <c r="C109" s="32">
        <v>2175</v>
      </c>
      <c r="D109" s="30">
        <v>0</v>
      </c>
      <c r="E109" s="30">
        <v>0</v>
      </c>
      <c r="F109" s="32">
        <v>1167</v>
      </c>
      <c r="G109" s="32">
        <v>69988</v>
      </c>
      <c r="H109" s="32">
        <v>143</v>
      </c>
      <c r="I109" s="30">
        <v>0</v>
      </c>
      <c r="J109" s="30">
        <v>0</v>
      </c>
      <c r="K109" s="30">
        <v>0</v>
      </c>
      <c r="L109" s="32">
        <v>50.464500000000001</v>
      </c>
      <c r="M109" s="32">
        <v>772.97046</v>
      </c>
      <c r="N109" s="30">
        <v>0</v>
      </c>
      <c r="O109" s="30">
        <v>0</v>
      </c>
      <c r="P109" s="32">
        <v>414.72780999999998</v>
      </c>
      <c r="Q109" s="32">
        <v>24877.976559999999</v>
      </c>
      <c r="R109" s="32">
        <v>50.819890000000001</v>
      </c>
      <c r="S109" s="30">
        <v>0</v>
      </c>
      <c r="T109" s="30">
        <v>0</v>
      </c>
      <c r="U109" s="30">
        <v>0</v>
      </c>
      <c r="V109" s="32">
        <v>50.464500000000001</v>
      </c>
      <c r="W109" s="32">
        <v>772.97046</v>
      </c>
      <c r="X109" s="30">
        <v>0</v>
      </c>
      <c r="Y109" s="30">
        <v>0</v>
      </c>
      <c r="Z109" s="32">
        <v>414.72780999999998</v>
      </c>
      <c r="AA109" s="32">
        <v>24877.976559999999</v>
      </c>
      <c r="AB109" s="32">
        <v>50.819890000000001</v>
      </c>
      <c r="AC109" s="30">
        <v>0</v>
      </c>
      <c r="AD109" s="30">
        <v>0</v>
      </c>
      <c r="AE109" s="30">
        <v>0</v>
      </c>
    </row>
    <row r="110" spans="1:31" ht="15">
      <c r="A110" s="31">
        <v>2045</v>
      </c>
      <c r="B110" s="32">
        <v>167</v>
      </c>
      <c r="C110" s="32">
        <v>2038</v>
      </c>
      <c r="D110" s="30">
        <v>0</v>
      </c>
      <c r="E110" s="30">
        <v>0</v>
      </c>
      <c r="F110" s="32">
        <v>1138</v>
      </c>
      <c r="G110" s="32">
        <v>69180</v>
      </c>
      <c r="H110" s="32">
        <v>167</v>
      </c>
      <c r="I110" s="30">
        <v>0</v>
      </c>
      <c r="J110" s="30">
        <v>0</v>
      </c>
      <c r="K110" s="30">
        <v>0</v>
      </c>
      <c r="L110" s="32">
        <v>57.620339999999999</v>
      </c>
      <c r="M110" s="32">
        <v>703.17474000000004</v>
      </c>
      <c r="N110" s="30">
        <v>0</v>
      </c>
      <c r="O110" s="30">
        <v>0</v>
      </c>
      <c r="P110" s="32">
        <v>392.64618000000002</v>
      </c>
      <c r="Q110" s="32">
        <v>23878.589840000001</v>
      </c>
      <c r="R110" s="32">
        <v>57.620339999999999</v>
      </c>
      <c r="S110" s="30">
        <v>0</v>
      </c>
      <c r="T110" s="30">
        <v>0</v>
      </c>
      <c r="U110" s="30">
        <v>0</v>
      </c>
      <c r="V110" s="32">
        <v>57.620339999999999</v>
      </c>
      <c r="W110" s="32">
        <v>703.17474000000004</v>
      </c>
      <c r="X110" s="30">
        <v>0</v>
      </c>
      <c r="Y110" s="30">
        <v>0</v>
      </c>
      <c r="Z110" s="32">
        <v>392.64618000000002</v>
      </c>
      <c r="AA110" s="32">
        <v>23878.589840000001</v>
      </c>
      <c r="AB110" s="32">
        <v>57.620339999999999</v>
      </c>
      <c r="AC110" s="30">
        <v>0</v>
      </c>
      <c r="AD110" s="30">
        <v>0</v>
      </c>
      <c r="AE110" s="30">
        <v>0</v>
      </c>
    </row>
    <row r="111" spans="1:31" ht="15">
      <c r="A111" s="31">
        <v>2045</v>
      </c>
      <c r="B111" s="32">
        <v>147</v>
      </c>
      <c r="C111" s="32">
        <v>2072</v>
      </c>
      <c r="D111" s="30">
        <v>0</v>
      </c>
      <c r="E111" s="30">
        <v>0</v>
      </c>
      <c r="F111" s="32">
        <v>1191</v>
      </c>
      <c r="G111" s="32">
        <v>70166</v>
      </c>
      <c r="H111" s="32">
        <v>147</v>
      </c>
      <c r="I111" s="30">
        <v>0</v>
      </c>
      <c r="J111" s="30">
        <v>0</v>
      </c>
      <c r="K111" s="30">
        <v>0</v>
      </c>
      <c r="L111" s="32">
        <v>50.719700000000003</v>
      </c>
      <c r="M111" s="32">
        <v>714.90581999999995</v>
      </c>
      <c r="N111" s="30">
        <v>0</v>
      </c>
      <c r="O111" s="30">
        <v>0</v>
      </c>
      <c r="P111" s="32">
        <v>410.93286000000001</v>
      </c>
      <c r="Q111" s="32">
        <v>24219.453130000002</v>
      </c>
      <c r="R111" s="32">
        <v>50.719700000000003</v>
      </c>
      <c r="S111" s="30">
        <v>0</v>
      </c>
      <c r="T111" s="30">
        <v>0</v>
      </c>
      <c r="U111" s="30">
        <v>0</v>
      </c>
      <c r="V111" s="32">
        <v>50.719700000000003</v>
      </c>
      <c r="W111" s="32">
        <v>714.90581999999995</v>
      </c>
      <c r="X111" s="30">
        <v>0</v>
      </c>
      <c r="Y111" s="30">
        <v>0</v>
      </c>
      <c r="Z111" s="32">
        <v>410.93286000000001</v>
      </c>
      <c r="AA111" s="32">
        <v>24219.453130000002</v>
      </c>
      <c r="AB111" s="32">
        <v>50.719700000000003</v>
      </c>
      <c r="AC111" s="30">
        <v>0</v>
      </c>
      <c r="AD111" s="30">
        <v>0</v>
      </c>
      <c r="AE111" s="30">
        <v>0</v>
      </c>
    </row>
    <row r="112" spans="1:31" ht="15">
      <c r="A112" s="31">
        <v>2046</v>
      </c>
      <c r="B112" s="32">
        <v>153</v>
      </c>
      <c r="C112" s="32">
        <v>2108</v>
      </c>
      <c r="D112" s="30">
        <v>0</v>
      </c>
      <c r="E112" s="30">
        <v>0</v>
      </c>
      <c r="F112" s="32">
        <v>1159</v>
      </c>
      <c r="G112" s="32">
        <v>70349</v>
      </c>
      <c r="H112" s="32">
        <v>153</v>
      </c>
      <c r="I112" s="30">
        <v>0</v>
      </c>
      <c r="J112" s="30">
        <v>0</v>
      </c>
      <c r="K112" s="30">
        <v>0</v>
      </c>
      <c r="L112" s="32">
        <v>51.252479999999998</v>
      </c>
      <c r="M112" s="32">
        <v>706.13549999999998</v>
      </c>
      <c r="N112" s="30">
        <v>0</v>
      </c>
      <c r="O112" s="30">
        <v>0</v>
      </c>
      <c r="P112" s="32">
        <v>388.24630999999999</v>
      </c>
      <c r="Q112" s="32">
        <v>23585.13867</v>
      </c>
      <c r="R112" s="32">
        <v>51.252479999999998</v>
      </c>
      <c r="S112" s="30">
        <v>0</v>
      </c>
      <c r="T112" s="30">
        <v>0</v>
      </c>
      <c r="U112" s="30">
        <v>0</v>
      </c>
      <c r="V112" s="32">
        <v>51.252479999999998</v>
      </c>
      <c r="W112" s="32">
        <v>706.13549999999998</v>
      </c>
      <c r="X112" s="30">
        <v>0</v>
      </c>
      <c r="Y112" s="30">
        <v>0</v>
      </c>
      <c r="Z112" s="32">
        <v>388.24630999999999</v>
      </c>
      <c r="AA112" s="32">
        <v>23585.13867</v>
      </c>
      <c r="AB112" s="32">
        <v>51.252479999999998</v>
      </c>
      <c r="AC112" s="30">
        <v>0</v>
      </c>
      <c r="AD112" s="30">
        <v>0</v>
      </c>
      <c r="AE112" s="30">
        <v>0</v>
      </c>
    </row>
    <row r="113" spans="1:31" ht="15">
      <c r="A113" s="31">
        <v>2046</v>
      </c>
      <c r="B113" s="32">
        <v>132</v>
      </c>
      <c r="C113" s="32">
        <v>2095</v>
      </c>
      <c r="D113" s="30">
        <v>0</v>
      </c>
      <c r="E113" s="30">
        <v>0</v>
      </c>
      <c r="F113" s="32">
        <v>1171</v>
      </c>
      <c r="G113" s="32">
        <v>69897</v>
      </c>
      <c r="H113" s="32">
        <v>132</v>
      </c>
      <c r="I113" s="30">
        <v>0</v>
      </c>
      <c r="J113" s="30">
        <v>0</v>
      </c>
      <c r="K113" s="30">
        <v>0</v>
      </c>
      <c r="L113" s="32">
        <v>44.217820000000003</v>
      </c>
      <c r="M113" s="32">
        <v>701.78101000000004</v>
      </c>
      <c r="N113" s="30">
        <v>0</v>
      </c>
      <c r="O113" s="30">
        <v>0</v>
      </c>
      <c r="P113" s="32">
        <v>392.26620000000003</v>
      </c>
      <c r="Q113" s="32">
        <v>23433.29492</v>
      </c>
      <c r="R113" s="32">
        <v>44.217820000000003</v>
      </c>
      <c r="S113" s="30">
        <v>0</v>
      </c>
      <c r="T113" s="30">
        <v>0</v>
      </c>
      <c r="U113" s="30">
        <v>0</v>
      </c>
      <c r="V113" s="32">
        <v>44.217820000000003</v>
      </c>
      <c r="W113" s="32">
        <v>701.78101000000004</v>
      </c>
      <c r="X113" s="30">
        <v>0</v>
      </c>
      <c r="Y113" s="30">
        <v>0</v>
      </c>
      <c r="Z113" s="32">
        <v>392.26620000000003</v>
      </c>
      <c r="AA113" s="32">
        <v>23433.29492</v>
      </c>
      <c r="AB113" s="32">
        <v>44.217820000000003</v>
      </c>
      <c r="AC113" s="30">
        <v>0</v>
      </c>
      <c r="AD113" s="30">
        <v>0</v>
      </c>
      <c r="AE113" s="30">
        <v>0</v>
      </c>
    </row>
    <row r="114" spans="1:31" ht="15">
      <c r="A114" s="31">
        <v>2046.9999999999998</v>
      </c>
      <c r="B114" s="32">
        <v>162</v>
      </c>
      <c r="C114" s="32">
        <v>2096</v>
      </c>
      <c r="D114" s="30">
        <v>0</v>
      </c>
      <c r="E114" s="30">
        <v>0</v>
      </c>
      <c r="F114" s="32">
        <v>1182</v>
      </c>
      <c r="G114" s="32">
        <v>69276</v>
      </c>
      <c r="H114" s="32">
        <v>162</v>
      </c>
      <c r="I114" s="30">
        <v>0</v>
      </c>
      <c r="J114" s="30">
        <v>0</v>
      </c>
      <c r="K114" s="30">
        <v>0</v>
      </c>
      <c r="L114" s="32">
        <v>52.686599999999999</v>
      </c>
      <c r="M114" s="32">
        <v>681.68926999999996</v>
      </c>
      <c r="N114" s="30">
        <v>0</v>
      </c>
      <c r="O114" s="30">
        <v>0</v>
      </c>
      <c r="P114" s="32">
        <v>384.41696000000002</v>
      </c>
      <c r="Q114" s="32">
        <v>22546.82617</v>
      </c>
      <c r="R114" s="32">
        <v>52.686599999999999</v>
      </c>
      <c r="S114" s="30">
        <v>0</v>
      </c>
      <c r="T114" s="30">
        <v>0</v>
      </c>
      <c r="U114" s="30">
        <v>0</v>
      </c>
      <c r="V114" s="32">
        <v>52.686599999999999</v>
      </c>
      <c r="W114" s="32">
        <v>681.68926999999996</v>
      </c>
      <c r="X114" s="30">
        <v>0</v>
      </c>
      <c r="Y114" s="30">
        <v>0</v>
      </c>
      <c r="Z114" s="32">
        <v>384.41696000000002</v>
      </c>
      <c r="AA114" s="32">
        <v>22546.82617</v>
      </c>
      <c r="AB114" s="32">
        <v>52.686599999999999</v>
      </c>
      <c r="AC114" s="30">
        <v>0</v>
      </c>
      <c r="AD114" s="30">
        <v>0</v>
      </c>
      <c r="AE114" s="30">
        <v>0</v>
      </c>
    </row>
    <row r="115" spans="1:31" ht="15">
      <c r="A115" s="31">
        <v>2046.9999999999998</v>
      </c>
      <c r="B115" s="32">
        <v>161</v>
      </c>
      <c r="C115" s="32">
        <v>2064</v>
      </c>
      <c r="D115" s="30">
        <v>0</v>
      </c>
      <c r="E115" s="30">
        <v>0</v>
      </c>
      <c r="F115" s="32">
        <v>1162</v>
      </c>
      <c r="G115" s="32">
        <v>70385</v>
      </c>
      <c r="H115" s="32">
        <v>161</v>
      </c>
      <c r="I115" s="30">
        <v>0</v>
      </c>
      <c r="J115" s="30">
        <v>0</v>
      </c>
      <c r="K115" s="30">
        <v>0</v>
      </c>
      <c r="L115" s="32">
        <v>52.361370000000001</v>
      </c>
      <c r="M115" s="32">
        <v>671.28107</v>
      </c>
      <c r="N115" s="30">
        <v>0</v>
      </c>
      <c r="O115" s="30">
        <v>0</v>
      </c>
      <c r="P115" s="32">
        <v>377.91244999999998</v>
      </c>
      <c r="Q115" s="32">
        <v>22908.550780000001</v>
      </c>
      <c r="R115" s="32">
        <v>52.361370000000001</v>
      </c>
      <c r="S115" s="30">
        <v>0</v>
      </c>
      <c r="T115" s="30">
        <v>0</v>
      </c>
      <c r="U115" s="30">
        <v>0</v>
      </c>
      <c r="V115" s="32">
        <v>52.361370000000001</v>
      </c>
      <c r="W115" s="32">
        <v>671.28107</v>
      </c>
      <c r="X115" s="30">
        <v>0</v>
      </c>
      <c r="Y115" s="30">
        <v>0</v>
      </c>
      <c r="Z115" s="32">
        <v>377.91244999999998</v>
      </c>
      <c r="AA115" s="32">
        <v>22908.550780000001</v>
      </c>
      <c r="AB115" s="32">
        <v>52.361370000000001</v>
      </c>
      <c r="AC115" s="30">
        <v>0</v>
      </c>
      <c r="AD115" s="30">
        <v>0</v>
      </c>
      <c r="AE115" s="30">
        <v>0</v>
      </c>
    </row>
    <row r="116" spans="1:31" ht="15">
      <c r="A116" s="31">
        <v>2048</v>
      </c>
      <c r="B116" s="32">
        <v>92</v>
      </c>
      <c r="C116" s="32">
        <v>1446</v>
      </c>
      <c r="D116" s="30">
        <v>0</v>
      </c>
      <c r="E116" s="30">
        <v>0</v>
      </c>
      <c r="F116" s="32">
        <v>481</v>
      </c>
      <c r="G116" s="32">
        <v>32936</v>
      </c>
      <c r="H116" s="32">
        <v>92</v>
      </c>
      <c r="I116" s="30">
        <v>0</v>
      </c>
      <c r="J116" s="30">
        <v>0</v>
      </c>
      <c r="K116" s="30">
        <v>0</v>
      </c>
      <c r="L116" s="32">
        <v>29.04935</v>
      </c>
      <c r="M116" s="32">
        <v>456.58514000000002</v>
      </c>
      <c r="N116" s="30">
        <v>0</v>
      </c>
      <c r="O116" s="30">
        <v>0</v>
      </c>
      <c r="P116" s="32">
        <v>151.87656999999999</v>
      </c>
      <c r="Q116" s="32">
        <v>10399.122069999999</v>
      </c>
      <c r="R116" s="32">
        <v>29.04935</v>
      </c>
      <c r="S116" s="30">
        <v>0</v>
      </c>
      <c r="T116" s="30">
        <v>0</v>
      </c>
      <c r="U116" s="30">
        <v>0</v>
      </c>
      <c r="V116" s="32">
        <v>29.04935</v>
      </c>
      <c r="W116" s="32">
        <v>456.58514000000002</v>
      </c>
      <c r="X116" s="30">
        <v>0</v>
      </c>
      <c r="Y116" s="30">
        <v>0</v>
      </c>
      <c r="Z116" s="32">
        <v>151.87656999999999</v>
      </c>
      <c r="AA116" s="32">
        <v>10399.122069999999</v>
      </c>
      <c r="AB116" s="32">
        <v>29.04935</v>
      </c>
      <c r="AC116" s="30">
        <v>0</v>
      </c>
      <c r="AD116" s="30">
        <v>0</v>
      </c>
      <c r="AE116" s="30">
        <v>0</v>
      </c>
    </row>
    <row r="117" spans="1:31" ht="15">
      <c r="A117" s="31">
        <v>2048</v>
      </c>
      <c r="B117" s="32">
        <v>53</v>
      </c>
      <c r="C117" s="32">
        <v>929</v>
      </c>
      <c r="D117" s="30">
        <v>0</v>
      </c>
      <c r="E117" s="30">
        <v>0</v>
      </c>
      <c r="F117" s="32">
        <v>543</v>
      </c>
      <c r="G117" s="32">
        <v>32778</v>
      </c>
      <c r="H117" s="32">
        <v>53</v>
      </c>
      <c r="I117" s="30">
        <v>0</v>
      </c>
      <c r="J117" s="30">
        <v>0</v>
      </c>
      <c r="K117" s="30">
        <v>0</v>
      </c>
      <c r="L117" s="32">
        <v>16.734950000000001</v>
      </c>
      <c r="M117" s="32">
        <v>293.33443999999997</v>
      </c>
      <c r="N117" s="30">
        <v>0</v>
      </c>
      <c r="O117" s="30">
        <v>0</v>
      </c>
      <c r="P117" s="32">
        <v>171.45308</v>
      </c>
      <c r="Q117" s="32">
        <v>10349.284180000001</v>
      </c>
      <c r="R117" s="32">
        <v>16.734950000000001</v>
      </c>
      <c r="S117" s="30">
        <v>0</v>
      </c>
      <c r="T117" s="30">
        <v>0</v>
      </c>
      <c r="U117" s="30">
        <v>0</v>
      </c>
      <c r="V117" s="32">
        <v>16.734950000000001</v>
      </c>
      <c r="W117" s="32">
        <v>293.33443999999997</v>
      </c>
      <c r="X117" s="30">
        <v>0</v>
      </c>
      <c r="Y117" s="30">
        <v>0</v>
      </c>
      <c r="Z117" s="32">
        <v>171.45308</v>
      </c>
      <c r="AA117" s="32">
        <v>10349.284180000001</v>
      </c>
      <c r="AB117" s="32">
        <v>16.734950000000001</v>
      </c>
      <c r="AC117" s="30">
        <v>0</v>
      </c>
      <c r="AD117" s="30">
        <v>0</v>
      </c>
      <c r="AE117" s="30">
        <v>0</v>
      </c>
    </row>
    <row r="118" spans="1:31" ht="15">
      <c r="A118" s="31">
        <v>2049</v>
      </c>
      <c r="B118" s="32">
        <v>64</v>
      </c>
      <c r="C118" s="32">
        <v>975</v>
      </c>
      <c r="D118" s="30">
        <v>0</v>
      </c>
      <c r="E118" s="30">
        <v>0</v>
      </c>
      <c r="F118" s="32">
        <v>534</v>
      </c>
      <c r="G118" s="32">
        <v>35411</v>
      </c>
      <c r="H118" s="32">
        <v>64</v>
      </c>
      <c r="I118" s="30">
        <v>0</v>
      </c>
      <c r="J118" s="30">
        <v>0</v>
      </c>
      <c r="K118" s="30">
        <v>0</v>
      </c>
      <c r="L118" s="32">
        <v>19.619630000000001</v>
      </c>
      <c r="M118" s="32">
        <v>298.89492999999999</v>
      </c>
      <c r="N118" s="30">
        <v>0</v>
      </c>
      <c r="O118" s="30">
        <v>0</v>
      </c>
      <c r="P118" s="32">
        <v>163.70218</v>
      </c>
      <c r="Q118" s="32">
        <v>10857.797850000001</v>
      </c>
      <c r="R118" s="32">
        <v>19.619630000000001</v>
      </c>
      <c r="S118" s="30">
        <v>0</v>
      </c>
      <c r="T118" s="30">
        <v>0</v>
      </c>
      <c r="U118" s="30">
        <v>0</v>
      </c>
      <c r="V118" s="32">
        <v>19.619630000000001</v>
      </c>
      <c r="W118" s="32">
        <v>298.89492999999999</v>
      </c>
      <c r="X118" s="30">
        <v>0</v>
      </c>
      <c r="Y118" s="30">
        <v>0</v>
      </c>
      <c r="Z118" s="32">
        <v>163.70218</v>
      </c>
      <c r="AA118" s="32">
        <v>10857.797850000001</v>
      </c>
      <c r="AB118" s="32">
        <v>19.619630000000001</v>
      </c>
      <c r="AC118" s="30">
        <v>0</v>
      </c>
      <c r="AD118" s="30">
        <v>0</v>
      </c>
      <c r="AE118" s="30">
        <v>0</v>
      </c>
    </row>
    <row r="119" spans="1:31" ht="15">
      <c r="A119" s="31">
        <v>2049</v>
      </c>
      <c r="B119" s="32">
        <v>80</v>
      </c>
      <c r="C119" s="32">
        <v>983</v>
      </c>
      <c r="D119" s="30">
        <v>0</v>
      </c>
      <c r="E119" s="30">
        <v>0</v>
      </c>
      <c r="F119" s="32">
        <v>575</v>
      </c>
      <c r="G119" s="32">
        <v>35415</v>
      </c>
      <c r="H119" s="32">
        <v>80</v>
      </c>
      <c r="I119" s="30">
        <v>0</v>
      </c>
      <c r="J119" s="30">
        <v>0</v>
      </c>
      <c r="K119" s="30">
        <v>0</v>
      </c>
      <c r="L119" s="32">
        <v>24.524539999999998</v>
      </c>
      <c r="M119" s="32">
        <v>301.34732000000002</v>
      </c>
      <c r="N119" s="30">
        <v>0</v>
      </c>
      <c r="O119" s="30">
        <v>0</v>
      </c>
      <c r="P119" s="32">
        <v>176.27132</v>
      </c>
      <c r="Q119" s="32">
        <v>10859.02441</v>
      </c>
      <c r="R119" s="32">
        <v>24.524539999999998</v>
      </c>
      <c r="S119" s="30">
        <v>0</v>
      </c>
      <c r="T119" s="30">
        <v>0</v>
      </c>
      <c r="U119" s="30">
        <v>0</v>
      </c>
      <c r="V119" s="32">
        <v>24.524539999999998</v>
      </c>
      <c r="W119" s="32">
        <v>301.34732000000002</v>
      </c>
      <c r="X119" s="30">
        <v>0</v>
      </c>
      <c r="Y119" s="30">
        <v>0</v>
      </c>
      <c r="Z119" s="32">
        <v>176.27132</v>
      </c>
      <c r="AA119" s="32">
        <v>10859.02441</v>
      </c>
      <c r="AB119" s="32">
        <v>24.524539999999998</v>
      </c>
      <c r="AC119" s="30">
        <v>0</v>
      </c>
      <c r="AD119" s="30">
        <v>0</v>
      </c>
      <c r="AE119" s="30">
        <v>0</v>
      </c>
    </row>
    <row r="120" spans="1:31" ht="15">
      <c r="A120" s="31">
        <v>2050</v>
      </c>
      <c r="B120" s="32">
        <v>72</v>
      </c>
      <c r="C120" s="32">
        <v>1013</v>
      </c>
      <c r="D120" s="30">
        <v>0</v>
      </c>
      <c r="E120" s="30">
        <v>0</v>
      </c>
      <c r="F120" s="32">
        <v>559</v>
      </c>
      <c r="G120" s="32">
        <v>35003</v>
      </c>
      <c r="H120" s="32">
        <v>72</v>
      </c>
      <c r="I120" s="30">
        <v>0</v>
      </c>
      <c r="J120" s="30">
        <v>0</v>
      </c>
      <c r="K120" s="30">
        <v>0</v>
      </c>
      <c r="L120" s="32">
        <v>21.42923</v>
      </c>
      <c r="M120" s="32">
        <v>301.49677000000003</v>
      </c>
      <c r="N120" s="30">
        <v>0</v>
      </c>
      <c r="O120" s="30">
        <v>0</v>
      </c>
      <c r="P120" s="32">
        <v>166.37372999999999</v>
      </c>
      <c r="Q120" s="32">
        <v>10422.37988</v>
      </c>
      <c r="R120" s="32">
        <v>21.42923</v>
      </c>
      <c r="S120" s="30">
        <v>0</v>
      </c>
      <c r="T120" s="30">
        <v>0</v>
      </c>
      <c r="U120" s="30">
        <v>0</v>
      </c>
      <c r="V120" s="32">
        <v>21.42923</v>
      </c>
      <c r="W120" s="32">
        <v>301.49677000000003</v>
      </c>
      <c r="X120" s="30">
        <v>0</v>
      </c>
      <c r="Y120" s="30">
        <v>0</v>
      </c>
      <c r="Z120" s="32">
        <v>166.37372999999999</v>
      </c>
      <c r="AA120" s="32">
        <v>10422.37988</v>
      </c>
      <c r="AB120" s="32">
        <v>21.42923</v>
      </c>
      <c r="AC120" s="30">
        <v>0</v>
      </c>
      <c r="AD120" s="30">
        <v>0</v>
      </c>
      <c r="AE120" s="30">
        <v>0</v>
      </c>
    </row>
    <row r="121" spans="1:31" ht="15">
      <c r="A121" s="31">
        <v>2050</v>
      </c>
      <c r="B121" s="32">
        <v>84</v>
      </c>
      <c r="C121" s="32">
        <v>1007</v>
      </c>
      <c r="D121" s="30">
        <v>0</v>
      </c>
      <c r="E121" s="30">
        <v>0</v>
      </c>
      <c r="F121" s="32">
        <v>576</v>
      </c>
      <c r="G121" s="32">
        <v>35559</v>
      </c>
      <c r="H121" s="32">
        <v>84</v>
      </c>
      <c r="I121" s="30">
        <v>0</v>
      </c>
      <c r="J121" s="30">
        <v>0</v>
      </c>
      <c r="K121" s="30">
        <v>0</v>
      </c>
      <c r="L121" s="32">
        <v>25.000769999999999</v>
      </c>
      <c r="M121" s="32">
        <v>299.71093999999999</v>
      </c>
      <c r="N121" s="30">
        <v>0</v>
      </c>
      <c r="O121" s="30">
        <v>0</v>
      </c>
      <c r="P121" s="32">
        <v>171.43332000000001</v>
      </c>
      <c r="Q121" s="32">
        <v>10587.985350000001</v>
      </c>
      <c r="R121" s="32">
        <v>25.000769999999999</v>
      </c>
      <c r="S121" s="30">
        <v>0</v>
      </c>
      <c r="T121" s="30">
        <v>0</v>
      </c>
      <c r="U121" s="30">
        <v>0</v>
      </c>
      <c r="V121" s="32">
        <v>25.000769999999999</v>
      </c>
      <c r="W121" s="32">
        <v>299.71093999999999</v>
      </c>
      <c r="X121" s="30">
        <v>0</v>
      </c>
      <c r="Y121" s="30">
        <v>0</v>
      </c>
      <c r="Z121" s="32">
        <v>171.43332000000001</v>
      </c>
      <c r="AA121" s="32">
        <v>10587.985350000001</v>
      </c>
      <c r="AB121" s="32">
        <v>25.000769999999999</v>
      </c>
      <c r="AC121" s="30">
        <v>0</v>
      </c>
      <c r="AD121" s="30">
        <v>0</v>
      </c>
      <c r="AE121" s="30">
        <v>0</v>
      </c>
    </row>
    <row r="122" spans="1:31" ht="15">
      <c r="A122" s="31">
        <v>2051</v>
      </c>
      <c r="B122" s="32">
        <v>70</v>
      </c>
      <c r="C122" s="32">
        <v>1013</v>
      </c>
      <c r="D122" s="30">
        <v>0</v>
      </c>
      <c r="E122" s="30">
        <v>0</v>
      </c>
      <c r="F122" s="32">
        <v>571</v>
      </c>
      <c r="G122" s="32">
        <v>35331</v>
      </c>
      <c r="H122" s="32">
        <v>70</v>
      </c>
      <c r="I122" s="30">
        <v>0</v>
      </c>
      <c r="J122" s="30">
        <v>0</v>
      </c>
      <c r="K122" s="30">
        <v>0</v>
      </c>
      <c r="L122" s="32">
        <v>20.227150000000002</v>
      </c>
      <c r="M122" s="32">
        <v>292.7149</v>
      </c>
      <c r="N122" s="30">
        <v>0</v>
      </c>
      <c r="O122" s="30">
        <v>0</v>
      </c>
      <c r="P122" s="32">
        <v>164.99454</v>
      </c>
      <c r="Q122" s="32">
        <v>10212.04297</v>
      </c>
      <c r="R122" s="32">
        <v>20.227150000000002</v>
      </c>
      <c r="S122" s="30">
        <v>0</v>
      </c>
      <c r="T122" s="30">
        <v>0</v>
      </c>
      <c r="U122" s="30">
        <v>0</v>
      </c>
      <c r="V122" s="32">
        <v>20.227150000000002</v>
      </c>
      <c r="W122" s="32">
        <v>292.7149</v>
      </c>
      <c r="X122" s="30">
        <v>0</v>
      </c>
      <c r="Y122" s="30">
        <v>0</v>
      </c>
      <c r="Z122" s="32">
        <v>164.99454</v>
      </c>
      <c r="AA122" s="32">
        <v>10212.04297</v>
      </c>
      <c r="AB122" s="32">
        <v>20.227150000000002</v>
      </c>
      <c r="AC122" s="30">
        <v>0</v>
      </c>
      <c r="AD122" s="30">
        <v>0</v>
      </c>
      <c r="AE122" s="30">
        <v>0</v>
      </c>
    </row>
    <row r="123" spans="1:31" ht="15">
      <c r="A123" s="31">
        <v>2051</v>
      </c>
      <c r="B123" s="32">
        <v>74</v>
      </c>
      <c r="C123" s="32">
        <v>1055</v>
      </c>
      <c r="D123" s="30">
        <v>0</v>
      </c>
      <c r="E123" s="30">
        <v>0</v>
      </c>
      <c r="F123" s="32">
        <v>600</v>
      </c>
      <c r="G123" s="32">
        <v>35403</v>
      </c>
      <c r="H123" s="32">
        <v>74</v>
      </c>
      <c r="I123" s="30">
        <v>0</v>
      </c>
      <c r="J123" s="30">
        <v>0</v>
      </c>
      <c r="K123" s="30">
        <v>0</v>
      </c>
      <c r="L123" s="32">
        <v>21.382989999999999</v>
      </c>
      <c r="M123" s="32">
        <v>304.85167999999999</v>
      </c>
      <c r="N123" s="30">
        <v>0</v>
      </c>
      <c r="O123" s="30">
        <v>0</v>
      </c>
      <c r="P123" s="32">
        <v>173.37424999999999</v>
      </c>
      <c r="Q123" s="32">
        <v>10232.85547</v>
      </c>
      <c r="R123" s="32">
        <v>21.382989999999999</v>
      </c>
      <c r="S123" s="30">
        <v>0</v>
      </c>
      <c r="T123" s="30">
        <v>0</v>
      </c>
      <c r="U123" s="30">
        <v>0</v>
      </c>
      <c r="V123" s="32">
        <v>21.382989999999999</v>
      </c>
      <c r="W123" s="32">
        <v>304.85167999999999</v>
      </c>
      <c r="X123" s="30">
        <v>0</v>
      </c>
      <c r="Y123" s="30">
        <v>0</v>
      </c>
      <c r="Z123" s="32">
        <v>173.37424999999999</v>
      </c>
      <c r="AA123" s="32">
        <v>10232.85547</v>
      </c>
      <c r="AB123" s="32">
        <v>21.382989999999999</v>
      </c>
      <c r="AC123" s="30">
        <v>0</v>
      </c>
      <c r="AD123" s="30">
        <v>0</v>
      </c>
      <c r="AE123" s="30">
        <v>0</v>
      </c>
    </row>
    <row r="124" spans="1:31" ht="15">
      <c r="A124" s="31">
        <v>2052</v>
      </c>
      <c r="B124" s="32">
        <v>68</v>
      </c>
      <c r="C124" s="32">
        <v>1001</v>
      </c>
      <c r="D124" s="30">
        <v>0</v>
      </c>
      <c r="E124" s="30">
        <v>0</v>
      </c>
      <c r="F124" s="32">
        <v>519</v>
      </c>
      <c r="G124" s="32">
        <v>35257</v>
      </c>
      <c r="H124" s="32">
        <v>68</v>
      </c>
      <c r="I124" s="30">
        <v>0</v>
      </c>
      <c r="J124" s="30">
        <v>0</v>
      </c>
      <c r="K124" s="30">
        <v>0</v>
      </c>
      <c r="L124" s="32">
        <v>19.076920000000001</v>
      </c>
      <c r="M124" s="32">
        <v>280.82584000000003</v>
      </c>
      <c r="N124" s="30">
        <v>0</v>
      </c>
      <c r="O124" s="30">
        <v>0</v>
      </c>
      <c r="P124" s="32">
        <v>145.60167000000001</v>
      </c>
      <c r="Q124" s="32">
        <v>9892.3418000000001</v>
      </c>
      <c r="R124" s="32">
        <v>19.076920000000001</v>
      </c>
      <c r="S124" s="30">
        <v>0</v>
      </c>
      <c r="T124" s="30">
        <v>0</v>
      </c>
      <c r="U124" s="30">
        <v>0</v>
      </c>
      <c r="V124" s="32">
        <v>19.076920000000001</v>
      </c>
      <c r="W124" s="32">
        <v>280.82584000000003</v>
      </c>
      <c r="X124" s="30">
        <v>0</v>
      </c>
      <c r="Y124" s="30">
        <v>0</v>
      </c>
      <c r="Z124" s="32">
        <v>145.60167000000001</v>
      </c>
      <c r="AA124" s="32">
        <v>9892.3418000000001</v>
      </c>
      <c r="AB124" s="32">
        <v>19.076920000000001</v>
      </c>
      <c r="AC124" s="30">
        <v>0</v>
      </c>
      <c r="AD124" s="30">
        <v>0</v>
      </c>
      <c r="AE124" s="30">
        <v>0</v>
      </c>
    </row>
    <row r="125" spans="1:31" ht="15">
      <c r="A125" s="31">
        <v>2052</v>
      </c>
      <c r="B125" s="32">
        <v>85</v>
      </c>
      <c r="C125" s="32">
        <v>941</v>
      </c>
      <c r="D125" s="30">
        <v>0</v>
      </c>
      <c r="E125" s="30">
        <v>0</v>
      </c>
      <c r="F125" s="32">
        <v>552</v>
      </c>
      <c r="G125" s="32">
        <v>35492</v>
      </c>
      <c r="H125" s="32">
        <v>85</v>
      </c>
      <c r="I125" s="30">
        <v>0</v>
      </c>
      <c r="J125" s="30">
        <v>0</v>
      </c>
      <c r="K125" s="30">
        <v>0</v>
      </c>
      <c r="L125" s="32">
        <v>23.846139999999998</v>
      </c>
      <c r="M125" s="32">
        <v>263.99295000000001</v>
      </c>
      <c r="N125" s="30">
        <v>0</v>
      </c>
      <c r="O125" s="30">
        <v>0</v>
      </c>
      <c r="P125" s="32">
        <v>154.85975999999999</v>
      </c>
      <c r="Q125" s="32">
        <v>9958.2060500000007</v>
      </c>
      <c r="R125" s="32">
        <v>23.846139999999998</v>
      </c>
      <c r="S125" s="30">
        <v>0</v>
      </c>
      <c r="T125" s="30">
        <v>0</v>
      </c>
      <c r="U125" s="30">
        <v>0</v>
      </c>
      <c r="V125" s="32">
        <v>23.846139999999998</v>
      </c>
      <c r="W125" s="32">
        <v>263.99295000000001</v>
      </c>
      <c r="X125" s="30">
        <v>0</v>
      </c>
      <c r="Y125" s="30">
        <v>0</v>
      </c>
      <c r="Z125" s="32">
        <v>154.85975999999999</v>
      </c>
      <c r="AA125" s="32">
        <v>9958.2060500000007</v>
      </c>
      <c r="AB125" s="32">
        <v>23.846139999999998</v>
      </c>
      <c r="AC125" s="30">
        <v>0</v>
      </c>
      <c r="AD125" s="30">
        <v>0</v>
      </c>
      <c r="AE125" s="30">
        <v>0</v>
      </c>
    </row>
    <row r="126" spans="1:31" ht="15">
      <c r="A126" s="31">
        <v>2053</v>
      </c>
      <c r="B126" s="32">
        <v>31</v>
      </c>
      <c r="C126" s="32">
        <v>467</v>
      </c>
      <c r="D126" s="30">
        <v>0</v>
      </c>
      <c r="E126" s="30">
        <v>0</v>
      </c>
      <c r="F126" s="30">
        <v>0</v>
      </c>
      <c r="G126" s="30">
        <v>0</v>
      </c>
      <c r="H126" s="32">
        <v>31</v>
      </c>
      <c r="I126" s="30">
        <v>0</v>
      </c>
      <c r="J126" s="30">
        <v>0</v>
      </c>
      <c r="K126" s="30">
        <v>0</v>
      </c>
      <c r="L126" s="32">
        <v>8.4435300000000009</v>
      </c>
      <c r="M126" s="32">
        <v>127.19721</v>
      </c>
      <c r="N126" s="30">
        <v>0</v>
      </c>
      <c r="O126" s="30">
        <v>0</v>
      </c>
      <c r="P126" s="30">
        <v>0</v>
      </c>
      <c r="Q126" s="30">
        <v>0</v>
      </c>
      <c r="R126" s="32">
        <v>8.4435300000000009</v>
      </c>
      <c r="S126" s="30">
        <v>0</v>
      </c>
      <c r="T126" s="30">
        <v>0</v>
      </c>
      <c r="U126" s="30">
        <v>0</v>
      </c>
      <c r="V126" s="32">
        <v>8.4435300000000009</v>
      </c>
      <c r="W126" s="32">
        <v>127.19721</v>
      </c>
      <c r="X126" s="30">
        <v>0</v>
      </c>
      <c r="Y126" s="30">
        <v>0</v>
      </c>
      <c r="Z126" s="30">
        <v>0</v>
      </c>
      <c r="AA126" s="30">
        <v>0</v>
      </c>
      <c r="AB126" s="32">
        <v>8.4435300000000009</v>
      </c>
      <c r="AC126" s="30">
        <v>0</v>
      </c>
      <c r="AD126" s="30">
        <v>0</v>
      </c>
      <c r="AE126" s="30">
        <v>0</v>
      </c>
    </row>
    <row r="127" spans="1:31" ht="15">
      <c r="A127" s="31">
        <v>2053</v>
      </c>
      <c r="B127" s="30">
        <v>0</v>
      </c>
      <c r="C127" s="30">
        <v>0</v>
      </c>
      <c r="D127" s="30">
        <v>0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  <c r="J127" s="30">
        <v>0</v>
      </c>
      <c r="K127" s="30">
        <v>0</v>
      </c>
      <c r="L127" s="30">
        <v>0</v>
      </c>
      <c r="M127" s="30">
        <v>0</v>
      </c>
      <c r="N127" s="30">
        <v>0</v>
      </c>
      <c r="O127" s="30">
        <v>0</v>
      </c>
      <c r="P127" s="30">
        <v>0</v>
      </c>
      <c r="Q127" s="30">
        <v>0</v>
      </c>
      <c r="R127" s="30">
        <v>0</v>
      </c>
      <c r="S127" s="30">
        <v>0</v>
      </c>
      <c r="T127" s="30">
        <v>0</v>
      </c>
      <c r="U127" s="30">
        <v>0</v>
      </c>
      <c r="V127" s="30">
        <v>0</v>
      </c>
      <c r="W127" s="30">
        <v>0</v>
      </c>
      <c r="X127" s="30">
        <v>0</v>
      </c>
      <c r="Y127" s="30">
        <v>0</v>
      </c>
      <c r="Z127" s="30">
        <v>0</v>
      </c>
      <c r="AA127" s="30">
        <v>0</v>
      </c>
      <c r="AB127" s="30">
        <v>0</v>
      </c>
      <c r="AC127" s="30">
        <v>0</v>
      </c>
      <c r="AD127" s="30">
        <v>0</v>
      </c>
      <c r="AE127" s="30">
        <v>0</v>
      </c>
    </row>
    <row r="128" spans="1:31" ht="15">
      <c r="A128" s="31">
        <v>2054</v>
      </c>
      <c r="B128" s="30">
        <v>0</v>
      </c>
      <c r="C128" s="30">
        <v>0</v>
      </c>
      <c r="D128" s="30">
        <v>0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  <c r="J128" s="30">
        <v>0</v>
      </c>
      <c r="K128" s="30">
        <v>0</v>
      </c>
      <c r="L128" s="30">
        <v>0</v>
      </c>
      <c r="M128" s="30">
        <v>0</v>
      </c>
      <c r="N128" s="30">
        <v>0</v>
      </c>
      <c r="O128" s="30">
        <v>0</v>
      </c>
      <c r="P128" s="30">
        <v>0</v>
      </c>
      <c r="Q128" s="30">
        <v>0</v>
      </c>
      <c r="R128" s="30">
        <v>0</v>
      </c>
      <c r="S128" s="30">
        <v>0</v>
      </c>
      <c r="T128" s="30">
        <v>0</v>
      </c>
      <c r="U128" s="30">
        <v>0</v>
      </c>
      <c r="V128" s="30">
        <v>0</v>
      </c>
      <c r="W128" s="30">
        <v>0</v>
      </c>
      <c r="X128" s="30">
        <v>0</v>
      </c>
      <c r="Y128" s="30">
        <v>0</v>
      </c>
      <c r="Z128" s="30">
        <v>0</v>
      </c>
      <c r="AA128" s="30">
        <v>0</v>
      </c>
      <c r="AB128" s="30">
        <v>0</v>
      </c>
      <c r="AC128" s="30">
        <v>0</v>
      </c>
      <c r="AD128" s="30">
        <v>0</v>
      </c>
      <c r="AE128" s="30">
        <v>0</v>
      </c>
    </row>
    <row r="129" spans="1:31" ht="15">
      <c r="A129" s="31">
        <v>2054</v>
      </c>
      <c r="B129" s="30">
        <v>0</v>
      </c>
      <c r="C129" s="30">
        <v>0</v>
      </c>
      <c r="D129" s="30">
        <v>0</v>
      </c>
      <c r="E129" s="30">
        <v>0</v>
      </c>
      <c r="F129" s="30">
        <v>0</v>
      </c>
      <c r="G129" s="30">
        <v>0</v>
      </c>
      <c r="H129" s="30">
        <v>0</v>
      </c>
      <c r="I129" s="30">
        <v>0</v>
      </c>
      <c r="J129" s="30">
        <v>0</v>
      </c>
      <c r="K129" s="30">
        <v>0</v>
      </c>
      <c r="L129" s="30">
        <v>0</v>
      </c>
      <c r="M129" s="30">
        <v>0</v>
      </c>
      <c r="N129" s="30">
        <v>0</v>
      </c>
      <c r="O129" s="30">
        <v>0</v>
      </c>
      <c r="P129" s="30">
        <v>0</v>
      </c>
      <c r="Q129" s="30">
        <v>0</v>
      </c>
      <c r="R129" s="30">
        <v>0</v>
      </c>
      <c r="S129" s="30">
        <v>0</v>
      </c>
      <c r="T129" s="30">
        <v>0</v>
      </c>
      <c r="U129" s="30">
        <v>0</v>
      </c>
      <c r="V129" s="30">
        <v>0</v>
      </c>
      <c r="W129" s="30">
        <v>0</v>
      </c>
      <c r="X129" s="30">
        <v>0</v>
      </c>
      <c r="Y129" s="30">
        <v>0</v>
      </c>
      <c r="Z129" s="30">
        <v>0</v>
      </c>
      <c r="AA129" s="30">
        <v>0</v>
      </c>
      <c r="AB129" s="30">
        <v>0</v>
      </c>
      <c r="AC129" s="30">
        <v>0</v>
      </c>
      <c r="AD129" s="30">
        <v>0</v>
      </c>
      <c r="AE129" s="30">
        <v>0</v>
      </c>
    </row>
    <row r="130" spans="1:31" ht="15">
      <c r="A130" s="31">
        <v>2055</v>
      </c>
      <c r="B130" s="30">
        <v>0</v>
      </c>
      <c r="C130" s="30">
        <v>0</v>
      </c>
      <c r="D130" s="30">
        <v>0</v>
      </c>
      <c r="E130" s="30">
        <v>0</v>
      </c>
      <c r="F130" s="30">
        <v>0</v>
      </c>
      <c r="G130" s="30">
        <v>0</v>
      </c>
      <c r="H130" s="30">
        <v>0</v>
      </c>
      <c r="I130" s="30">
        <v>0</v>
      </c>
      <c r="J130" s="30">
        <v>0</v>
      </c>
      <c r="K130" s="30">
        <v>0</v>
      </c>
      <c r="L130" s="30">
        <v>0</v>
      </c>
      <c r="M130" s="30">
        <v>0</v>
      </c>
      <c r="N130" s="30">
        <v>0</v>
      </c>
      <c r="O130" s="30">
        <v>0</v>
      </c>
      <c r="P130" s="30">
        <v>0</v>
      </c>
      <c r="Q130" s="30">
        <v>0</v>
      </c>
      <c r="R130" s="30">
        <v>0</v>
      </c>
      <c r="S130" s="30">
        <v>0</v>
      </c>
      <c r="T130" s="30">
        <v>0</v>
      </c>
      <c r="U130" s="30">
        <v>0</v>
      </c>
      <c r="V130" s="30">
        <v>0</v>
      </c>
      <c r="W130" s="30">
        <v>0</v>
      </c>
      <c r="X130" s="30">
        <v>0</v>
      </c>
      <c r="Y130" s="30">
        <v>0</v>
      </c>
      <c r="Z130" s="30">
        <v>0</v>
      </c>
      <c r="AA130" s="30">
        <v>0</v>
      </c>
      <c r="AB130" s="30">
        <v>0</v>
      </c>
      <c r="AC130" s="30">
        <v>0</v>
      </c>
      <c r="AD130" s="30">
        <v>0</v>
      </c>
      <c r="AE130" s="30">
        <v>0</v>
      </c>
    </row>
    <row r="131" spans="1:31" ht="15">
      <c r="A131" s="31">
        <v>2055</v>
      </c>
      <c r="B131" s="30">
        <v>0</v>
      </c>
      <c r="C131" s="30">
        <v>0</v>
      </c>
      <c r="D131" s="30">
        <v>0</v>
      </c>
      <c r="E131" s="30">
        <v>0</v>
      </c>
      <c r="F131" s="30">
        <v>0</v>
      </c>
      <c r="G131" s="30">
        <v>0</v>
      </c>
      <c r="H131" s="30">
        <v>0</v>
      </c>
      <c r="I131" s="30">
        <v>0</v>
      </c>
      <c r="J131" s="30">
        <v>0</v>
      </c>
      <c r="K131" s="30">
        <v>0</v>
      </c>
      <c r="L131" s="30">
        <v>0</v>
      </c>
      <c r="M131" s="30">
        <v>0</v>
      </c>
      <c r="N131" s="30">
        <v>0</v>
      </c>
      <c r="O131" s="30">
        <v>0</v>
      </c>
      <c r="P131" s="30">
        <v>0</v>
      </c>
      <c r="Q131" s="30">
        <v>0</v>
      </c>
      <c r="R131" s="30">
        <v>0</v>
      </c>
      <c r="S131" s="30">
        <v>0</v>
      </c>
      <c r="T131" s="30">
        <v>0</v>
      </c>
      <c r="U131" s="30">
        <v>0</v>
      </c>
      <c r="V131" s="30">
        <v>0</v>
      </c>
      <c r="W131" s="30">
        <v>0</v>
      </c>
      <c r="X131" s="30">
        <v>0</v>
      </c>
      <c r="Y131" s="30">
        <v>0</v>
      </c>
      <c r="Z131" s="30">
        <v>0</v>
      </c>
      <c r="AA131" s="30">
        <v>0</v>
      </c>
      <c r="AB131" s="30">
        <v>0</v>
      </c>
      <c r="AC131" s="30">
        <v>0</v>
      </c>
      <c r="AD131" s="30">
        <v>0</v>
      </c>
      <c r="AE131" s="30">
        <v>0</v>
      </c>
    </row>
    <row r="132" spans="1:31" ht="15">
      <c r="A132" s="31">
        <v>2056</v>
      </c>
      <c r="B132" s="30">
        <v>0</v>
      </c>
      <c r="C132" s="30">
        <v>0</v>
      </c>
      <c r="D132" s="30">
        <v>0</v>
      </c>
      <c r="E132" s="30">
        <v>0</v>
      </c>
      <c r="F132" s="30">
        <v>0</v>
      </c>
      <c r="G132" s="30">
        <v>0</v>
      </c>
      <c r="H132" s="30">
        <v>0</v>
      </c>
      <c r="I132" s="30">
        <v>0</v>
      </c>
      <c r="J132" s="30">
        <v>0</v>
      </c>
      <c r="K132" s="30">
        <v>0</v>
      </c>
      <c r="L132" s="30">
        <v>0</v>
      </c>
      <c r="M132" s="30">
        <v>0</v>
      </c>
      <c r="N132" s="30">
        <v>0</v>
      </c>
      <c r="O132" s="30">
        <v>0</v>
      </c>
      <c r="P132" s="30">
        <v>0</v>
      </c>
      <c r="Q132" s="30">
        <v>0</v>
      </c>
      <c r="R132" s="30">
        <v>0</v>
      </c>
      <c r="S132" s="30">
        <v>0</v>
      </c>
      <c r="T132" s="30">
        <v>0</v>
      </c>
      <c r="U132" s="30">
        <v>0</v>
      </c>
      <c r="V132" s="30">
        <v>0</v>
      </c>
      <c r="W132" s="30">
        <v>0</v>
      </c>
      <c r="X132" s="30">
        <v>0</v>
      </c>
      <c r="Y132" s="30">
        <v>0</v>
      </c>
      <c r="Z132" s="30">
        <v>0</v>
      </c>
      <c r="AA132" s="30">
        <v>0</v>
      </c>
      <c r="AB132" s="30">
        <v>0</v>
      </c>
      <c r="AC132" s="30">
        <v>0</v>
      </c>
      <c r="AD132" s="30">
        <v>0</v>
      </c>
      <c r="AE132" s="30">
        <v>0</v>
      </c>
    </row>
    <row r="133" spans="1:31" ht="15">
      <c r="A133" s="31">
        <v>2056</v>
      </c>
      <c r="B133" s="30">
        <v>0</v>
      </c>
      <c r="C133" s="30">
        <v>0</v>
      </c>
      <c r="D133" s="30">
        <v>0</v>
      </c>
      <c r="E133" s="30">
        <v>0</v>
      </c>
      <c r="F133" s="30">
        <v>0</v>
      </c>
      <c r="G133" s="30">
        <v>0</v>
      </c>
      <c r="H133" s="30">
        <v>0</v>
      </c>
      <c r="I133" s="30">
        <v>0</v>
      </c>
      <c r="J133" s="30">
        <v>0</v>
      </c>
      <c r="K133" s="30">
        <v>0</v>
      </c>
      <c r="L133" s="30">
        <v>0</v>
      </c>
      <c r="M133" s="30">
        <v>0</v>
      </c>
      <c r="N133" s="30">
        <v>0</v>
      </c>
      <c r="O133" s="30">
        <v>0</v>
      </c>
      <c r="P133" s="30">
        <v>0</v>
      </c>
      <c r="Q133" s="30">
        <v>0</v>
      </c>
      <c r="R133" s="30">
        <v>0</v>
      </c>
      <c r="S133" s="30">
        <v>0</v>
      </c>
      <c r="T133" s="30">
        <v>0</v>
      </c>
      <c r="U133" s="30">
        <v>0</v>
      </c>
      <c r="V133" s="30">
        <v>0</v>
      </c>
      <c r="W133" s="30">
        <v>0</v>
      </c>
      <c r="X133" s="30">
        <v>0</v>
      </c>
      <c r="Y133" s="30">
        <v>0</v>
      </c>
      <c r="Z133" s="30">
        <v>0</v>
      </c>
      <c r="AA133" s="30">
        <v>0</v>
      </c>
      <c r="AB133" s="30">
        <v>0</v>
      </c>
      <c r="AC133" s="30">
        <v>0</v>
      </c>
      <c r="AD133" s="30">
        <v>0</v>
      </c>
      <c r="AE133" s="30">
        <v>0</v>
      </c>
    </row>
    <row r="134" spans="1:31" ht="15">
      <c r="A134" s="31">
        <v>2057</v>
      </c>
      <c r="B134" s="30">
        <v>0</v>
      </c>
      <c r="C134" s="30">
        <v>0</v>
      </c>
      <c r="D134" s="30">
        <v>0</v>
      </c>
      <c r="E134" s="30">
        <v>0</v>
      </c>
      <c r="F134" s="30">
        <v>0</v>
      </c>
      <c r="G134" s="30">
        <v>0</v>
      </c>
      <c r="H134" s="30">
        <v>0</v>
      </c>
      <c r="I134" s="30">
        <v>0</v>
      </c>
      <c r="J134" s="30">
        <v>0</v>
      </c>
      <c r="K134" s="30">
        <v>0</v>
      </c>
      <c r="L134" s="30">
        <v>0</v>
      </c>
      <c r="M134" s="30">
        <v>0</v>
      </c>
      <c r="N134" s="30">
        <v>0</v>
      </c>
      <c r="O134" s="30">
        <v>0</v>
      </c>
      <c r="P134" s="30">
        <v>0</v>
      </c>
      <c r="Q134" s="30">
        <v>0</v>
      </c>
      <c r="R134" s="30">
        <v>0</v>
      </c>
      <c r="S134" s="30">
        <v>0</v>
      </c>
      <c r="T134" s="30">
        <v>0</v>
      </c>
      <c r="U134" s="30">
        <v>0</v>
      </c>
      <c r="V134" s="30">
        <v>0</v>
      </c>
      <c r="W134" s="30">
        <v>0</v>
      </c>
      <c r="X134" s="30">
        <v>0</v>
      </c>
      <c r="Y134" s="30">
        <v>0</v>
      </c>
      <c r="Z134" s="30">
        <v>0</v>
      </c>
      <c r="AA134" s="30">
        <v>0</v>
      </c>
      <c r="AB134" s="30">
        <v>0</v>
      </c>
      <c r="AC134" s="30">
        <v>0</v>
      </c>
      <c r="AD134" s="30">
        <v>0</v>
      </c>
      <c r="AE134" s="30">
        <v>0</v>
      </c>
    </row>
    <row r="135" spans="1:31" ht="15">
      <c r="A135" s="31">
        <v>2057</v>
      </c>
      <c r="B135" s="30">
        <v>0</v>
      </c>
      <c r="C135" s="30">
        <v>0</v>
      </c>
      <c r="D135" s="30">
        <v>0</v>
      </c>
      <c r="E135" s="30">
        <v>0</v>
      </c>
      <c r="F135" s="30">
        <v>0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0</v>
      </c>
      <c r="S135" s="30">
        <v>0</v>
      </c>
      <c r="T135" s="30">
        <v>0</v>
      </c>
      <c r="U135" s="30">
        <v>0</v>
      </c>
      <c r="V135" s="30">
        <v>0</v>
      </c>
      <c r="W135" s="30">
        <v>0</v>
      </c>
      <c r="X135" s="30">
        <v>0</v>
      </c>
      <c r="Y135" s="30">
        <v>0</v>
      </c>
      <c r="Z135" s="30">
        <v>0</v>
      </c>
      <c r="AA135" s="30">
        <v>0</v>
      </c>
      <c r="AB135" s="30">
        <v>0</v>
      </c>
      <c r="AC135" s="30">
        <v>0</v>
      </c>
      <c r="AD135" s="30">
        <v>0</v>
      </c>
      <c r="AE135" s="30">
        <v>0</v>
      </c>
    </row>
    <row r="136" spans="1:31" ht="15">
      <c r="A136" s="31">
        <v>2058</v>
      </c>
      <c r="B136" s="30">
        <v>0</v>
      </c>
      <c r="C136" s="30">
        <v>0</v>
      </c>
      <c r="D136" s="30">
        <v>0</v>
      </c>
      <c r="E136" s="30">
        <v>0</v>
      </c>
      <c r="F136" s="30">
        <v>0</v>
      </c>
      <c r="G136" s="30">
        <v>0</v>
      </c>
      <c r="H136" s="30">
        <v>0</v>
      </c>
      <c r="I136" s="30">
        <v>0</v>
      </c>
      <c r="J136" s="30">
        <v>0</v>
      </c>
      <c r="K136" s="30">
        <v>0</v>
      </c>
      <c r="L136" s="30">
        <v>0</v>
      </c>
      <c r="M136" s="30">
        <v>0</v>
      </c>
      <c r="N136" s="30">
        <v>0</v>
      </c>
      <c r="O136" s="30">
        <v>0</v>
      </c>
      <c r="P136" s="30">
        <v>0</v>
      </c>
      <c r="Q136" s="30">
        <v>0</v>
      </c>
      <c r="R136" s="30">
        <v>0</v>
      </c>
      <c r="S136" s="30">
        <v>0</v>
      </c>
      <c r="T136" s="30">
        <v>0</v>
      </c>
      <c r="U136" s="30">
        <v>0</v>
      </c>
      <c r="V136" s="30">
        <v>0</v>
      </c>
      <c r="W136" s="30">
        <v>0</v>
      </c>
      <c r="X136" s="30">
        <v>0</v>
      </c>
      <c r="Y136" s="30">
        <v>0</v>
      </c>
      <c r="Z136" s="30">
        <v>0</v>
      </c>
      <c r="AA136" s="30">
        <v>0</v>
      </c>
      <c r="AB136" s="30">
        <v>0</v>
      </c>
      <c r="AC136" s="30">
        <v>0</v>
      </c>
      <c r="AD136" s="30">
        <v>0</v>
      </c>
      <c r="AE136" s="30">
        <v>0</v>
      </c>
    </row>
    <row r="137" spans="1:31" ht="15">
      <c r="A137" s="31">
        <v>2058</v>
      </c>
      <c r="B137" s="30">
        <v>0</v>
      </c>
      <c r="C137" s="30">
        <v>0</v>
      </c>
      <c r="D137" s="30">
        <v>0</v>
      </c>
      <c r="E137" s="30">
        <v>0</v>
      </c>
      <c r="F137" s="30">
        <v>0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30">
        <v>0</v>
      </c>
      <c r="M137" s="30">
        <v>0</v>
      </c>
      <c r="N137" s="30">
        <v>0</v>
      </c>
      <c r="O137" s="30">
        <v>0</v>
      </c>
      <c r="P137" s="30">
        <v>0</v>
      </c>
      <c r="Q137" s="30">
        <v>0</v>
      </c>
      <c r="R137" s="30">
        <v>0</v>
      </c>
      <c r="S137" s="30">
        <v>0</v>
      </c>
      <c r="T137" s="30">
        <v>0</v>
      </c>
      <c r="U137" s="30">
        <v>0</v>
      </c>
      <c r="V137" s="30">
        <v>0</v>
      </c>
      <c r="W137" s="30">
        <v>0</v>
      </c>
      <c r="X137" s="30">
        <v>0</v>
      </c>
      <c r="Y137" s="30">
        <v>0</v>
      </c>
      <c r="Z137" s="30">
        <v>0</v>
      </c>
      <c r="AA137" s="30">
        <v>0</v>
      </c>
      <c r="AB137" s="30">
        <v>0</v>
      </c>
      <c r="AC137" s="30">
        <v>0</v>
      </c>
      <c r="AD137" s="30">
        <v>0</v>
      </c>
      <c r="AE137" s="30">
        <v>0</v>
      </c>
    </row>
    <row r="138" spans="1:31" ht="15">
      <c r="A138" s="31">
        <v>2059</v>
      </c>
      <c r="B138" s="30">
        <v>0</v>
      </c>
      <c r="C138" s="30">
        <v>0</v>
      </c>
      <c r="D138" s="30">
        <v>0</v>
      </c>
      <c r="E138" s="30">
        <v>0</v>
      </c>
      <c r="F138" s="30">
        <v>0</v>
      </c>
      <c r="G138" s="30">
        <v>0</v>
      </c>
      <c r="H138" s="30">
        <v>0</v>
      </c>
      <c r="I138" s="30">
        <v>0</v>
      </c>
      <c r="J138" s="30">
        <v>0</v>
      </c>
      <c r="K138" s="30">
        <v>0</v>
      </c>
      <c r="L138" s="30">
        <v>0</v>
      </c>
      <c r="M138" s="30">
        <v>0</v>
      </c>
      <c r="N138" s="30">
        <v>0</v>
      </c>
      <c r="O138" s="30">
        <v>0</v>
      </c>
      <c r="P138" s="30">
        <v>0</v>
      </c>
      <c r="Q138" s="30">
        <v>0</v>
      </c>
      <c r="R138" s="30">
        <v>0</v>
      </c>
      <c r="S138" s="30">
        <v>0</v>
      </c>
      <c r="T138" s="30">
        <v>0</v>
      </c>
      <c r="U138" s="30">
        <v>0</v>
      </c>
      <c r="V138" s="30">
        <v>0</v>
      </c>
      <c r="W138" s="30">
        <v>0</v>
      </c>
      <c r="X138" s="30">
        <v>0</v>
      </c>
      <c r="Y138" s="30">
        <v>0</v>
      </c>
      <c r="Z138" s="30">
        <v>0</v>
      </c>
      <c r="AA138" s="30">
        <v>0</v>
      </c>
      <c r="AB138" s="30">
        <v>0</v>
      </c>
      <c r="AC138" s="30">
        <v>0</v>
      </c>
      <c r="AD138" s="30">
        <v>0</v>
      </c>
      <c r="AE138" s="30">
        <v>0</v>
      </c>
    </row>
    <row r="139" spans="1:31" ht="15">
      <c r="A139" s="31">
        <v>2059</v>
      </c>
      <c r="B139" s="30">
        <v>0</v>
      </c>
      <c r="C139" s="30">
        <v>0</v>
      </c>
      <c r="D139" s="30">
        <v>0</v>
      </c>
      <c r="E139" s="30">
        <v>0</v>
      </c>
      <c r="F139" s="30">
        <v>0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0</v>
      </c>
      <c r="O139" s="30">
        <v>0</v>
      </c>
      <c r="P139" s="30">
        <v>0</v>
      </c>
      <c r="Q139" s="30">
        <v>0</v>
      </c>
      <c r="R139" s="30">
        <v>0</v>
      </c>
      <c r="S139" s="30">
        <v>0</v>
      </c>
      <c r="T139" s="30">
        <v>0</v>
      </c>
      <c r="U139" s="30">
        <v>0</v>
      </c>
      <c r="V139" s="30">
        <v>0</v>
      </c>
      <c r="W139" s="30">
        <v>0</v>
      </c>
      <c r="X139" s="30">
        <v>0</v>
      </c>
      <c r="Y139" s="30">
        <v>0</v>
      </c>
      <c r="Z139" s="30">
        <v>0</v>
      </c>
      <c r="AA139" s="30">
        <v>0</v>
      </c>
      <c r="AB139" s="30">
        <v>0</v>
      </c>
      <c r="AC139" s="30">
        <v>0</v>
      </c>
      <c r="AD139" s="30">
        <v>0</v>
      </c>
      <c r="AE139" s="30">
        <v>0</v>
      </c>
    </row>
    <row r="140" spans="1:31" ht="15">
      <c r="A140" s="31">
        <v>2060</v>
      </c>
      <c r="B140" s="30">
        <v>0</v>
      </c>
      <c r="C140" s="30">
        <v>0</v>
      </c>
      <c r="D140" s="30">
        <v>0</v>
      </c>
      <c r="E140" s="30">
        <v>0</v>
      </c>
      <c r="F140" s="30">
        <v>0</v>
      </c>
      <c r="G140" s="30">
        <v>0</v>
      </c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30">
        <v>0</v>
      </c>
      <c r="P140" s="30">
        <v>0</v>
      </c>
      <c r="Q140" s="30">
        <v>0</v>
      </c>
      <c r="R140" s="30">
        <v>0</v>
      </c>
      <c r="S140" s="30">
        <v>0</v>
      </c>
      <c r="T140" s="30">
        <v>0</v>
      </c>
      <c r="U140" s="30">
        <v>0</v>
      </c>
      <c r="V140" s="30">
        <v>0</v>
      </c>
      <c r="W140" s="30">
        <v>0</v>
      </c>
      <c r="X140" s="30">
        <v>0</v>
      </c>
      <c r="Y140" s="30">
        <v>0</v>
      </c>
      <c r="Z140" s="30">
        <v>0</v>
      </c>
      <c r="AA140" s="30">
        <v>0</v>
      </c>
      <c r="AB140" s="30">
        <v>0</v>
      </c>
      <c r="AC140" s="30">
        <v>0</v>
      </c>
      <c r="AD140" s="30">
        <v>0</v>
      </c>
      <c r="AE140" s="30">
        <v>0</v>
      </c>
    </row>
    <row r="141" spans="1:31" ht="15">
      <c r="A141" s="31">
        <v>2060</v>
      </c>
      <c r="B141" s="30">
        <v>0</v>
      </c>
      <c r="C141" s="30">
        <v>0</v>
      </c>
      <c r="D141" s="30">
        <v>0</v>
      </c>
      <c r="E141" s="30">
        <v>0</v>
      </c>
      <c r="F141" s="30">
        <v>0</v>
      </c>
      <c r="G141" s="30">
        <v>0</v>
      </c>
      <c r="H141" s="30">
        <v>0</v>
      </c>
      <c r="I141" s="30">
        <v>0</v>
      </c>
      <c r="J141" s="30">
        <v>0</v>
      </c>
      <c r="K141" s="30">
        <v>0</v>
      </c>
      <c r="L141" s="30">
        <v>0</v>
      </c>
      <c r="M141" s="30">
        <v>0</v>
      </c>
      <c r="N141" s="30">
        <v>0</v>
      </c>
      <c r="O141" s="30">
        <v>0</v>
      </c>
      <c r="P141" s="30">
        <v>0</v>
      </c>
      <c r="Q141" s="30">
        <v>0</v>
      </c>
      <c r="R141" s="30">
        <v>0</v>
      </c>
      <c r="S141" s="30">
        <v>0</v>
      </c>
      <c r="T141" s="30">
        <v>0</v>
      </c>
      <c r="U141" s="30">
        <v>0</v>
      </c>
      <c r="V141" s="30">
        <v>0</v>
      </c>
      <c r="W141" s="30">
        <v>0</v>
      </c>
      <c r="X141" s="30">
        <v>0</v>
      </c>
      <c r="Y141" s="30">
        <v>0</v>
      </c>
      <c r="Z141" s="30">
        <v>0</v>
      </c>
      <c r="AA141" s="30">
        <v>0</v>
      </c>
      <c r="AB141" s="30">
        <v>0</v>
      </c>
      <c r="AC141" s="30">
        <v>0</v>
      </c>
      <c r="AD141" s="30">
        <v>0</v>
      </c>
      <c r="AE141" s="30">
        <v>0</v>
      </c>
    </row>
    <row r="142" spans="1:31" ht="15">
      <c r="A142" s="31">
        <v>2061</v>
      </c>
      <c r="B142" s="30">
        <v>0</v>
      </c>
      <c r="C142" s="30">
        <v>0</v>
      </c>
      <c r="D142" s="30">
        <v>0</v>
      </c>
      <c r="E142" s="30">
        <v>0</v>
      </c>
      <c r="F142" s="30">
        <v>0</v>
      </c>
      <c r="G142" s="30">
        <v>0</v>
      </c>
      <c r="H142" s="30">
        <v>0</v>
      </c>
      <c r="I142" s="30">
        <v>0</v>
      </c>
      <c r="J142" s="30">
        <v>0</v>
      </c>
      <c r="K142" s="30">
        <v>0</v>
      </c>
      <c r="L142" s="30">
        <v>0</v>
      </c>
      <c r="M142" s="30">
        <v>0</v>
      </c>
      <c r="N142" s="30">
        <v>0</v>
      </c>
      <c r="O142" s="30">
        <v>0</v>
      </c>
      <c r="P142" s="30">
        <v>0</v>
      </c>
      <c r="Q142" s="30">
        <v>0</v>
      </c>
      <c r="R142" s="30">
        <v>0</v>
      </c>
      <c r="S142" s="30">
        <v>0</v>
      </c>
      <c r="T142" s="30">
        <v>0</v>
      </c>
      <c r="U142" s="30">
        <v>0</v>
      </c>
      <c r="V142" s="30">
        <v>0</v>
      </c>
      <c r="W142" s="30">
        <v>0</v>
      </c>
      <c r="X142" s="30">
        <v>0</v>
      </c>
      <c r="Y142" s="30">
        <v>0</v>
      </c>
      <c r="Z142" s="30">
        <v>0</v>
      </c>
      <c r="AA142" s="30">
        <v>0</v>
      </c>
      <c r="AB142" s="30">
        <v>0</v>
      </c>
      <c r="AC142" s="30">
        <v>0</v>
      </c>
      <c r="AD142" s="30">
        <v>0</v>
      </c>
      <c r="AE142" s="30">
        <v>0</v>
      </c>
    </row>
    <row r="143" spans="1:31" ht="15">
      <c r="A143" s="31">
        <v>2061</v>
      </c>
      <c r="B143" s="30">
        <v>0</v>
      </c>
      <c r="C143" s="30">
        <v>0</v>
      </c>
      <c r="D143" s="30">
        <v>0</v>
      </c>
      <c r="E143" s="30">
        <v>0</v>
      </c>
      <c r="F143" s="30">
        <v>0</v>
      </c>
      <c r="G143" s="30">
        <v>0</v>
      </c>
      <c r="H143" s="30">
        <v>0</v>
      </c>
      <c r="I143" s="30">
        <v>0</v>
      </c>
      <c r="J143" s="30">
        <v>0</v>
      </c>
      <c r="K143" s="30">
        <v>0</v>
      </c>
      <c r="L143" s="30">
        <v>0</v>
      </c>
      <c r="M143" s="30">
        <v>0</v>
      </c>
      <c r="N143" s="30">
        <v>0</v>
      </c>
      <c r="O143" s="30">
        <v>0</v>
      </c>
      <c r="P143" s="30">
        <v>0</v>
      </c>
      <c r="Q143" s="30">
        <v>0</v>
      </c>
      <c r="R143" s="30">
        <v>0</v>
      </c>
      <c r="S143" s="30">
        <v>0</v>
      </c>
      <c r="T143" s="30">
        <v>0</v>
      </c>
      <c r="U143" s="30">
        <v>0</v>
      </c>
      <c r="V143" s="30">
        <v>0</v>
      </c>
      <c r="W143" s="30">
        <v>0</v>
      </c>
      <c r="X143" s="30">
        <v>0</v>
      </c>
      <c r="Y143" s="30">
        <v>0</v>
      </c>
      <c r="Z143" s="30">
        <v>0</v>
      </c>
      <c r="AA143" s="30">
        <v>0</v>
      </c>
      <c r="AB143" s="30">
        <v>0</v>
      </c>
      <c r="AC143" s="30">
        <v>0</v>
      </c>
      <c r="AD143" s="30">
        <v>0</v>
      </c>
      <c r="AE143" s="30">
        <v>0</v>
      </c>
    </row>
    <row r="144" spans="1:31" ht="15">
      <c r="A144" s="31">
        <v>2062</v>
      </c>
      <c r="B144" s="30">
        <v>0</v>
      </c>
      <c r="C144" s="30">
        <v>0</v>
      </c>
      <c r="D144" s="30">
        <v>0</v>
      </c>
      <c r="E144" s="30">
        <v>0</v>
      </c>
      <c r="F144" s="30">
        <v>0</v>
      </c>
      <c r="G144" s="30">
        <v>0</v>
      </c>
      <c r="H144" s="30">
        <v>0</v>
      </c>
      <c r="I144" s="30">
        <v>0</v>
      </c>
      <c r="J144" s="30">
        <v>0</v>
      </c>
      <c r="K144" s="30">
        <v>0</v>
      </c>
      <c r="L144" s="30">
        <v>0</v>
      </c>
      <c r="M144" s="30">
        <v>0</v>
      </c>
      <c r="N144" s="30">
        <v>0</v>
      </c>
      <c r="O144" s="30">
        <v>0</v>
      </c>
      <c r="P144" s="30">
        <v>0</v>
      </c>
      <c r="Q144" s="30">
        <v>0</v>
      </c>
      <c r="R144" s="30">
        <v>0</v>
      </c>
      <c r="S144" s="30">
        <v>0</v>
      </c>
      <c r="T144" s="30">
        <v>0</v>
      </c>
      <c r="U144" s="30">
        <v>0</v>
      </c>
      <c r="V144" s="30">
        <v>0</v>
      </c>
      <c r="W144" s="30">
        <v>0</v>
      </c>
      <c r="X144" s="30">
        <v>0</v>
      </c>
      <c r="Y144" s="30">
        <v>0</v>
      </c>
      <c r="Z144" s="30">
        <v>0</v>
      </c>
      <c r="AA144" s="30">
        <v>0</v>
      </c>
      <c r="AB144" s="30">
        <v>0</v>
      </c>
      <c r="AC144" s="30">
        <v>0</v>
      </c>
      <c r="AD144" s="30">
        <v>0</v>
      </c>
      <c r="AE144" s="30">
        <v>0</v>
      </c>
    </row>
    <row r="145" spans="1:31" ht="15">
      <c r="A145" s="31">
        <v>2062</v>
      </c>
      <c r="B145" s="30">
        <v>0</v>
      </c>
      <c r="C145" s="30">
        <v>0</v>
      </c>
      <c r="D145" s="30">
        <v>0</v>
      </c>
      <c r="E145" s="30">
        <v>0</v>
      </c>
      <c r="F145" s="30">
        <v>0</v>
      </c>
      <c r="G145" s="30">
        <v>0</v>
      </c>
      <c r="H145" s="30">
        <v>0</v>
      </c>
      <c r="I145" s="30">
        <v>0</v>
      </c>
      <c r="J145" s="30">
        <v>0</v>
      </c>
      <c r="K145" s="30">
        <v>0</v>
      </c>
      <c r="L145" s="30">
        <v>0</v>
      </c>
      <c r="M145" s="30">
        <v>0</v>
      </c>
      <c r="N145" s="30">
        <v>0</v>
      </c>
      <c r="O145" s="30">
        <v>0</v>
      </c>
      <c r="P145" s="30">
        <v>0</v>
      </c>
      <c r="Q145" s="30">
        <v>0</v>
      </c>
      <c r="R145" s="30">
        <v>0</v>
      </c>
      <c r="S145" s="30">
        <v>0</v>
      </c>
      <c r="T145" s="30">
        <v>0</v>
      </c>
      <c r="U145" s="30">
        <v>0</v>
      </c>
      <c r="V145" s="30">
        <v>0</v>
      </c>
      <c r="W145" s="30">
        <v>0</v>
      </c>
      <c r="X145" s="30">
        <v>0</v>
      </c>
      <c r="Y145" s="30">
        <v>0</v>
      </c>
      <c r="Z145" s="30">
        <v>0</v>
      </c>
      <c r="AA145" s="30">
        <v>0</v>
      </c>
      <c r="AB145" s="30">
        <v>0</v>
      </c>
      <c r="AC145" s="30">
        <v>0</v>
      </c>
      <c r="AD145" s="30">
        <v>0</v>
      </c>
      <c r="AE145" s="30">
        <v>0</v>
      </c>
    </row>
    <row r="146" spans="1:31" ht="15">
      <c r="A146" s="31">
        <v>2063</v>
      </c>
      <c r="B146" s="30">
        <v>0</v>
      </c>
      <c r="C146" s="30">
        <v>0</v>
      </c>
      <c r="D146" s="30">
        <v>0</v>
      </c>
      <c r="E146" s="30">
        <v>0</v>
      </c>
      <c r="F146" s="30">
        <v>0</v>
      </c>
      <c r="G146" s="30">
        <v>0</v>
      </c>
      <c r="H146" s="30">
        <v>0</v>
      </c>
      <c r="I146" s="30">
        <v>0</v>
      </c>
      <c r="J146" s="30">
        <v>0</v>
      </c>
      <c r="K146" s="30">
        <v>0</v>
      </c>
      <c r="L146" s="30">
        <v>0</v>
      </c>
      <c r="M146" s="30">
        <v>0</v>
      </c>
      <c r="N146" s="30">
        <v>0</v>
      </c>
      <c r="O146" s="30">
        <v>0</v>
      </c>
      <c r="P146" s="30">
        <v>0</v>
      </c>
      <c r="Q146" s="30">
        <v>0</v>
      </c>
      <c r="R146" s="30">
        <v>0</v>
      </c>
      <c r="S146" s="30">
        <v>0</v>
      </c>
      <c r="T146" s="30">
        <v>0</v>
      </c>
      <c r="U146" s="30">
        <v>0</v>
      </c>
      <c r="V146" s="30">
        <v>0</v>
      </c>
      <c r="W146" s="30">
        <v>0</v>
      </c>
      <c r="X146" s="30">
        <v>0</v>
      </c>
      <c r="Y146" s="30">
        <v>0</v>
      </c>
      <c r="Z146" s="30">
        <v>0</v>
      </c>
      <c r="AA146" s="30">
        <v>0</v>
      </c>
      <c r="AB146" s="30">
        <v>0</v>
      </c>
      <c r="AC146" s="30">
        <v>0</v>
      </c>
      <c r="AD146" s="30">
        <v>0</v>
      </c>
      <c r="AE146" s="30">
        <v>0</v>
      </c>
    </row>
    <row r="147" spans="1:31" ht="15">
      <c r="A147" s="31">
        <v>2063</v>
      </c>
      <c r="B147" s="30">
        <v>0</v>
      </c>
      <c r="C147" s="30">
        <v>0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0</v>
      </c>
      <c r="Q147" s="30">
        <v>0</v>
      </c>
      <c r="R147" s="30">
        <v>0</v>
      </c>
      <c r="S147" s="30">
        <v>0</v>
      </c>
      <c r="T147" s="30">
        <v>0</v>
      </c>
      <c r="U147" s="30">
        <v>0</v>
      </c>
      <c r="V147" s="30">
        <v>0</v>
      </c>
      <c r="W147" s="30">
        <v>0</v>
      </c>
      <c r="X147" s="30">
        <v>0</v>
      </c>
      <c r="Y147" s="30">
        <v>0</v>
      </c>
      <c r="Z147" s="30">
        <v>0</v>
      </c>
      <c r="AA147" s="30">
        <v>0</v>
      </c>
      <c r="AB147" s="30">
        <v>0</v>
      </c>
      <c r="AC147" s="30">
        <v>0</v>
      </c>
      <c r="AD147" s="30">
        <v>0</v>
      </c>
      <c r="AE147" s="30">
        <v>0</v>
      </c>
    </row>
    <row r="148" spans="1:31" ht="15">
      <c r="A148" s="31">
        <v>2064</v>
      </c>
      <c r="B148" s="30">
        <v>0</v>
      </c>
      <c r="C148" s="30">
        <v>0</v>
      </c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  <c r="O148" s="30">
        <v>0</v>
      </c>
      <c r="P148" s="30">
        <v>0</v>
      </c>
      <c r="Q148" s="30">
        <v>0</v>
      </c>
      <c r="R148" s="30">
        <v>0</v>
      </c>
      <c r="S148" s="30">
        <v>0</v>
      </c>
      <c r="T148" s="30">
        <v>0</v>
      </c>
      <c r="U148" s="30">
        <v>0</v>
      </c>
      <c r="V148" s="30">
        <v>0</v>
      </c>
      <c r="W148" s="30">
        <v>0</v>
      </c>
      <c r="X148" s="30">
        <v>0</v>
      </c>
      <c r="Y148" s="30">
        <v>0</v>
      </c>
      <c r="Z148" s="30">
        <v>0</v>
      </c>
      <c r="AA148" s="30">
        <v>0</v>
      </c>
      <c r="AB148" s="30">
        <v>0</v>
      </c>
      <c r="AC148" s="30">
        <v>0</v>
      </c>
      <c r="AD148" s="30">
        <v>0</v>
      </c>
      <c r="AE148" s="30">
        <v>0</v>
      </c>
    </row>
    <row r="149" spans="1:31" ht="15">
      <c r="A149" s="31">
        <v>2064</v>
      </c>
      <c r="B149" s="30">
        <v>0</v>
      </c>
      <c r="C149" s="30">
        <v>0</v>
      </c>
      <c r="D149" s="30">
        <v>0</v>
      </c>
      <c r="E149" s="30">
        <v>0</v>
      </c>
      <c r="F149" s="30">
        <v>0</v>
      </c>
      <c r="G149" s="30">
        <v>0</v>
      </c>
      <c r="H149" s="30">
        <v>0</v>
      </c>
      <c r="I149" s="30">
        <v>0</v>
      </c>
      <c r="J149" s="30">
        <v>0</v>
      </c>
      <c r="K149" s="30">
        <v>0</v>
      </c>
      <c r="L149" s="30">
        <v>0</v>
      </c>
      <c r="M149" s="30">
        <v>0</v>
      </c>
      <c r="N149" s="30">
        <v>0</v>
      </c>
      <c r="O149" s="30">
        <v>0</v>
      </c>
      <c r="P149" s="30">
        <v>0</v>
      </c>
      <c r="Q149" s="30">
        <v>0</v>
      </c>
      <c r="R149" s="30">
        <v>0</v>
      </c>
      <c r="S149" s="30">
        <v>0</v>
      </c>
      <c r="T149" s="30">
        <v>0</v>
      </c>
      <c r="U149" s="30">
        <v>0</v>
      </c>
      <c r="V149" s="30">
        <v>0</v>
      </c>
      <c r="W149" s="30">
        <v>0</v>
      </c>
      <c r="X149" s="30">
        <v>0</v>
      </c>
      <c r="Y149" s="30">
        <v>0</v>
      </c>
      <c r="Z149" s="30">
        <v>0</v>
      </c>
      <c r="AA149" s="30">
        <v>0</v>
      </c>
      <c r="AB149" s="30">
        <v>0</v>
      </c>
      <c r="AC149" s="30">
        <v>0</v>
      </c>
      <c r="AD149" s="30">
        <v>0</v>
      </c>
      <c r="AE149" s="30">
        <v>0</v>
      </c>
    </row>
    <row r="150" spans="1:31" ht="15">
      <c r="A150" s="31">
        <v>2065</v>
      </c>
      <c r="B150" s="30">
        <v>0</v>
      </c>
      <c r="C150" s="30">
        <v>0</v>
      </c>
      <c r="D150" s="30">
        <v>0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30">
        <v>0</v>
      </c>
      <c r="P150" s="30">
        <v>0</v>
      </c>
      <c r="Q150" s="30">
        <v>0</v>
      </c>
      <c r="R150" s="30">
        <v>0</v>
      </c>
      <c r="S150" s="30">
        <v>0</v>
      </c>
      <c r="T150" s="30">
        <v>0</v>
      </c>
      <c r="U150" s="30">
        <v>0</v>
      </c>
      <c r="V150" s="30">
        <v>0</v>
      </c>
      <c r="W150" s="30">
        <v>0</v>
      </c>
      <c r="X150" s="30">
        <v>0</v>
      </c>
      <c r="Y150" s="30">
        <v>0</v>
      </c>
      <c r="Z150" s="30">
        <v>0</v>
      </c>
      <c r="AA150" s="30">
        <v>0</v>
      </c>
      <c r="AB150" s="30">
        <v>0</v>
      </c>
      <c r="AC150" s="30">
        <v>0</v>
      </c>
      <c r="AD150" s="30">
        <v>0</v>
      </c>
      <c r="AE150" s="30">
        <v>0</v>
      </c>
    </row>
    <row r="151" spans="1:31" ht="15">
      <c r="A151" s="31">
        <v>2065</v>
      </c>
      <c r="B151" s="30">
        <v>0</v>
      </c>
      <c r="C151" s="30">
        <v>0</v>
      </c>
      <c r="D151" s="30">
        <v>0</v>
      </c>
      <c r="E151" s="30">
        <v>0</v>
      </c>
      <c r="F151" s="30">
        <v>0</v>
      </c>
      <c r="G151" s="30">
        <v>0</v>
      </c>
      <c r="H151" s="30">
        <v>0</v>
      </c>
      <c r="I151" s="30">
        <v>0</v>
      </c>
      <c r="J151" s="30">
        <v>0</v>
      </c>
      <c r="K151" s="30">
        <v>0</v>
      </c>
      <c r="L151" s="30">
        <v>0</v>
      </c>
      <c r="M151" s="30">
        <v>0</v>
      </c>
      <c r="N151" s="30">
        <v>0</v>
      </c>
      <c r="O151" s="30">
        <v>0</v>
      </c>
      <c r="P151" s="30">
        <v>0</v>
      </c>
      <c r="Q151" s="30">
        <v>0</v>
      </c>
      <c r="R151" s="30">
        <v>0</v>
      </c>
      <c r="S151" s="30">
        <v>0</v>
      </c>
      <c r="T151" s="30">
        <v>0</v>
      </c>
      <c r="U151" s="30">
        <v>0</v>
      </c>
      <c r="V151" s="30">
        <v>0</v>
      </c>
      <c r="W151" s="30">
        <v>0</v>
      </c>
      <c r="X151" s="30">
        <v>0</v>
      </c>
      <c r="Y151" s="30">
        <v>0</v>
      </c>
      <c r="Z151" s="30">
        <v>0</v>
      </c>
      <c r="AA151" s="30">
        <v>0</v>
      </c>
      <c r="AB151" s="30">
        <v>0</v>
      </c>
      <c r="AC151" s="30">
        <v>0</v>
      </c>
      <c r="AD151" s="30">
        <v>0</v>
      </c>
      <c r="AE151" s="30">
        <v>0</v>
      </c>
    </row>
    <row r="152" spans="1:31" ht="15">
      <c r="A152" s="31">
        <v>2066</v>
      </c>
      <c r="B152" s="30">
        <v>0</v>
      </c>
      <c r="C152" s="30">
        <v>0</v>
      </c>
      <c r="D152" s="30">
        <v>0</v>
      </c>
      <c r="E152" s="30">
        <v>0</v>
      </c>
      <c r="F152" s="30">
        <v>0</v>
      </c>
      <c r="G152" s="30">
        <v>0</v>
      </c>
      <c r="H152" s="30">
        <v>0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0</v>
      </c>
      <c r="O152" s="30">
        <v>0</v>
      </c>
      <c r="P152" s="30">
        <v>0</v>
      </c>
      <c r="Q152" s="30">
        <v>0</v>
      </c>
      <c r="R152" s="30">
        <v>0</v>
      </c>
      <c r="S152" s="30">
        <v>0</v>
      </c>
      <c r="T152" s="30">
        <v>0</v>
      </c>
      <c r="U152" s="30">
        <v>0</v>
      </c>
      <c r="V152" s="30">
        <v>0</v>
      </c>
      <c r="W152" s="30">
        <v>0</v>
      </c>
      <c r="X152" s="30">
        <v>0</v>
      </c>
      <c r="Y152" s="30">
        <v>0</v>
      </c>
      <c r="Z152" s="30">
        <v>0</v>
      </c>
      <c r="AA152" s="30">
        <v>0</v>
      </c>
      <c r="AB152" s="30">
        <v>0</v>
      </c>
      <c r="AC152" s="30">
        <v>0</v>
      </c>
      <c r="AD152" s="30">
        <v>0</v>
      </c>
      <c r="AE152" s="30">
        <v>0</v>
      </c>
    </row>
    <row r="153" spans="1:31" ht="15">
      <c r="A153" s="31">
        <v>2066</v>
      </c>
      <c r="B153" s="30">
        <v>0</v>
      </c>
      <c r="C153" s="30">
        <v>0</v>
      </c>
      <c r="D153" s="30">
        <v>0</v>
      </c>
      <c r="E153" s="30">
        <v>0</v>
      </c>
      <c r="F153" s="30">
        <v>0</v>
      </c>
      <c r="G153" s="30">
        <v>0</v>
      </c>
      <c r="H153" s="30">
        <v>0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O153" s="30">
        <v>0</v>
      </c>
      <c r="P153" s="30">
        <v>0</v>
      </c>
      <c r="Q153" s="30">
        <v>0</v>
      </c>
      <c r="R153" s="30">
        <v>0</v>
      </c>
      <c r="S153" s="30">
        <v>0</v>
      </c>
      <c r="T153" s="30">
        <v>0</v>
      </c>
      <c r="U153" s="30">
        <v>0</v>
      </c>
      <c r="V153" s="30">
        <v>0</v>
      </c>
      <c r="W153" s="30">
        <v>0</v>
      </c>
      <c r="X153" s="30">
        <v>0</v>
      </c>
      <c r="Y153" s="30">
        <v>0</v>
      </c>
      <c r="Z153" s="30">
        <v>0</v>
      </c>
      <c r="AA153" s="30">
        <v>0</v>
      </c>
      <c r="AB153" s="30">
        <v>0</v>
      </c>
      <c r="AC153" s="30">
        <v>0</v>
      </c>
      <c r="AD153" s="30">
        <v>0</v>
      </c>
      <c r="AE153" s="30">
        <v>0</v>
      </c>
    </row>
    <row r="154" spans="1:31" ht="15">
      <c r="A154" s="31">
        <v>2067</v>
      </c>
      <c r="B154" s="30">
        <v>0</v>
      </c>
      <c r="C154" s="30">
        <v>0</v>
      </c>
      <c r="D154" s="30">
        <v>0</v>
      </c>
      <c r="E154" s="30">
        <v>0</v>
      </c>
      <c r="F154" s="30">
        <v>0</v>
      </c>
      <c r="G154" s="30">
        <v>0</v>
      </c>
      <c r="H154" s="30">
        <v>0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0</v>
      </c>
      <c r="O154" s="30">
        <v>0</v>
      </c>
      <c r="P154" s="30">
        <v>0</v>
      </c>
      <c r="Q154" s="30">
        <v>0</v>
      </c>
      <c r="R154" s="30">
        <v>0</v>
      </c>
      <c r="S154" s="30">
        <v>0</v>
      </c>
      <c r="T154" s="30">
        <v>0</v>
      </c>
      <c r="U154" s="30">
        <v>0</v>
      </c>
      <c r="V154" s="30">
        <v>0</v>
      </c>
      <c r="W154" s="30">
        <v>0</v>
      </c>
      <c r="X154" s="30">
        <v>0</v>
      </c>
      <c r="Y154" s="30">
        <v>0</v>
      </c>
      <c r="Z154" s="30">
        <v>0</v>
      </c>
      <c r="AA154" s="30">
        <v>0</v>
      </c>
      <c r="AB154" s="30">
        <v>0</v>
      </c>
      <c r="AC154" s="30">
        <v>0</v>
      </c>
      <c r="AD154" s="30">
        <v>0</v>
      </c>
      <c r="AE154" s="30">
        <v>0</v>
      </c>
    </row>
    <row r="155" spans="1:31" ht="15">
      <c r="A155" s="31">
        <v>2067</v>
      </c>
      <c r="B155" s="30">
        <v>0</v>
      </c>
      <c r="C155" s="30">
        <v>0</v>
      </c>
      <c r="D155" s="30">
        <v>0</v>
      </c>
      <c r="E155" s="30">
        <v>0</v>
      </c>
      <c r="F155" s="30">
        <v>0</v>
      </c>
      <c r="G155" s="30">
        <v>0</v>
      </c>
      <c r="H155" s="30">
        <v>0</v>
      </c>
      <c r="I155" s="30">
        <v>0</v>
      </c>
      <c r="J155" s="30">
        <v>0</v>
      </c>
      <c r="K155" s="30">
        <v>0</v>
      </c>
      <c r="L155" s="30">
        <v>0</v>
      </c>
      <c r="M155" s="30">
        <v>0</v>
      </c>
      <c r="N155" s="30">
        <v>0</v>
      </c>
      <c r="O155" s="30">
        <v>0</v>
      </c>
      <c r="P155" s="30">
        <v>0</v>
      </c>
      <c r="Q155" s="30">
        <v>0</v>
      </c>
      <c r="R155" s="30">
        <v>0</v>
      </c>
      <c r="S155" s="30">
        <v>0</v>
      </c>
      <c r="T155" s="30">
        <v>0</v>
      </c>
      <c r="U155" s="30">
        <v>0</v>
      </c>
      <c r="V155" s="30">
        <v>0</v>
      </c>
      <c r="W155" s="30">
        <v>0</v>
      </c>
      <c r="X155" s="30">
        <v>0</v>
      </c>
      <c r="Y155" s="30">
        <v>0</v>
      </c>
      <c r="Z155" s="30">
        <v>0</v>
      </c>
      <c r="AA155" s="30">
        <v>0</v>
      </c>
      <c r="AB155" s="30">
        <v>0</v>
      </c>
      <c r="AC155" s="30">
        <v>0</v>
      </c>
      <c r="AD155" s="30">
        <v>0</v>
      </c>
      <c r="AE155" s="30">
        <v>0</v>
      </c>
    </row>
    <row r="156" spans="1:31" ht="15">
      <c r="A156" s="31">
        <v>2068</v>
      </c>
      <c r="B156" s="30">
        <v>0</v>
      </c>
      <c r="C156" s="30">
        <v>0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0</v>
      </c>
      <c r="O156" s="30">
        <v>0</v>
      </c>
      <c r="P156" s="30">
        <v>0</v>
      </c>
      <c r="Q156" s="30">
        <v>0</v>
      </c>
      <c r="R156" s="30">
        <v>0</v>
      </c>
      <c r="S156" s="30">
        <v>0</v>
      </c>
      <c r="T156" s="30">
        <v>0</v>
      </c>
      <c r="U156" s="30">
        <v>0</v>
      </c>
      <c r="V156" s="30">
        <v>0</v>
      </c>
      <c r="W156" s="30">
        <v>0</v>
      </c>
      <c r="X156" s="30">
        <v>0</v>
      </c>
      <c r="Y156" s="30">
        <v>0</v>
      </c>
      <c r="Z156" s="30">
        <v>0</v>
      </c>
      <c r="AA156" s="30">
        <v>0</v>
      </c>
      <c r="AB156" s="30">
        <v>0</v>
      </c>
      <c r="AC156" s="30">
        <v>0</v>
      </c>
      <c r="AD156" s="30">
        <v>0</v>
      </c>
      <c r="AE156" s="30">
        <v>0</v>
      </c>
    </row>
    <row r="157" spans="1:31" ht="15">
      <c r="A157" s="31">
        <v>2068</v>
      </c>
      <c r="B157" s="30">
        <v>0</v>
      </c>
      <c r="C157" s="30">
        <v>0</v>
      </c>
      <c r="D157" s="30">
        <v>0</v>
      </c>
      <c r="E157" s="30">
        <v>0</v>
      </c>
      <c r="F157" s="30">
        <v>0</v>
      </c>
      <c r="G157" s="30">
        <v>0</v>
      </c>
      <c r="H157" s="30">
        <v>0</v>
      </c>
      <c r="I157" s="30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30">
        <v>0</v>
      </c>
      <c r="P157" s="30">
        <v>0</v>
      </c>
      <c r="Q157" s="30">
        <v>0</v>
      </c>
      <c r="R157" s="30">
        <v>0</v>
      </c>
      <c r="S157" s="30">
        <v>0</v>
      </c>
      <c r="T157" s="30">
        <v>0</v>
      </c>
      <c r="U157" s="30">
        <v>0</v>
      </c>
      <c r="V157" s="30">
        <v>0</v>
      </c>
      <c r="W157" s="30">
        <v>0</v>
      </c>
      <c r="X157" s="30">
        <v>0</v>
      </c>
      <c r="Y157" s="30">
        <v>0</v>
      </c>
      <c r="Z157" s="30">
        <v>0</v>
      </c>
      <c r="AA157" s="30">
        <v>0</v>
      </c>
      <c r="AB157" s="30">
        <v>0</v>
      </c>
      <c r="AC157" s="30">
        <v>0</v>
      </c>
      <c r="AD157" s="30">
        <v>0</v>
      </c>
      <c r="AE157" s="30">
        <v>0</v>
      </c>
    </row>
    <row r="158" spans="1:31" ht="15">
      <c r="A158" s="31">
        <v>2069</v>
      </c>
      <c r="B158" s="30">
        <v>0</v>
      </c>
      <c r="C158" s="30">
        <v>0</v>
      </c>
      <c r="D158" s="30">
        <v>0</v>
      </c>
      <c r="E158" s="30">
        <v>0</v>
      </c>
      <c r="F158" s="30">
        <v>0</v>
      </c>
      <c r="G158" s="30">
        <v>0</v>
      </c>
      <c r="H158" s="30">
        <v>0</v>
      </c>
      <c r="I158" s="30">
        <v>0</v>
      </c>
      <c r="J158" s="30">
        <v>0</v>
      </c>
      <c r="K158" s="30">
        <v>0</v>
      </c>
      <c r="L158" s="30">
        <v>0</v>
      </c>
      <c r="M158" s="30">
        <v>0</v>
      </c>
      <c r="N158" s="30">
        <v>0</v>
      </c>
      <c r="O158" s="30">
        <v>0</v>
      </c>
      <c r="P158" s="30">
        <v>0</v>
      </c>
      <c r="Q158" s="30">
        <v>0</v>
      </c>
      <c r="R158" s="30">
        <v>0</v>
      </c>
      <c r="S158" s="30">
        <v>0</v>
      </c>
      <c r="T158" s="30">
        <v>0</v>
      </c>
      <c r="U158" s="30">
        <v>0</v>
      </c>
      <c r="V158" s="30">
        <v>0</v>
      </c>
      <c r="W158" s="30">
        <v>0</v>
      </c>
      <c r="X158" s="30">
        <v>0</v>
      </c>
      <c r="Y158" s="30">
        <v>0</v>
      </c>
      <c r="Z158" s="30">
        <v>0</v>
      </c>
      <c r="AA158" s="30">
        <v>0</v>
      </c>
      <c r="AB158" s="30">
        <v>0</v>
      </c>
      <c r="AC158" s="30">
        <v>0</v>
      </c>
      <c r="AD158" s="30">
        <v>0</v>
      </c>
      <c r="AE158" s="30">
        <v>0</v>
      </c>
    </row>
    <row r="159" spans="1:31" ht="15">
      <c r="A159" s="31">
        <v>2069</v>
      </c>
      <c r="B159" s="30">
        <v>0</v>
      </c>
      <c r="C159" s="30">
        <v>0</v>
      </c>
      <c r="D159" s="30">
        <v>0</v>
      </c>
      <c r="E159" s="30">
        <v>0</v>
      </c>
      <c r="F159" s="30">
        <v>0</v>
      </c>
      <c r="G159" s="30">
        <v>0</v>
      </c>
      <c r="H159" s="30">
        <v>0</v>
      </c>
      <c r="I159" s="30">
        <v>0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30">
        <v>0</v>
      </c>
      <c r="P159" s="30">
        <v>0</v>
      </c>
      <c r="Q159" s="30">
        <v>0</v>
      </c>
      <c r="R159" s="30">
        <v>0</v>
      </c>
      <c r="S159" s="30">
        <v>0</v>
      </c>
      <c r="T159" s="30">
        <v>0</v>
      </c>
      <c r="U159" s="30">
        <v>0</v>
      </c>
      <c r="V159" s="30">
        <v>0</v>
      </c>
      <c r="W159" s="30">
        <v>0</v>
      </c>
      <c r="X159" s="30">
        <v>0</v>
      </c>
      <c r="Y159" s="30">
        <v>0</v>
      </c>
      <c r="Z159" s="30">
        <v>0</v>
      </c>
      <c r="AA159" s="30">
        <v>0</v>
      </c>
      <c r="AB159" s="30">
        <v>0</v>
      </c>
      <c r="AC159" s="30">
        <v>0</v>
      </c>
      <c r="AD159" s="30">
        <v>0</v>
      </c>
      <c r="AE159" s="30">
        <v>0</v>
      </c>
    </row>
    <row r="160" spans="1:31" ht="15">
      <c r="A160" s="31">
        <v>2070</v>
      </c>
      <c r="B160" s="30">
        <v>0</v>
      </c>
      <c r="C160" s="30">
        <v>0</v>
      </c>
      <c r="D160" s="30">
        <v>0</v>
      </c>
      <c r="E160" s="30">
        <v>0</v>
      </c>
      <c r="F160" s="30">
        <v>0</v>
      </c>
      <c r="G160" s="30">
        <v>0</v>
      </c>
      <c r="H160" s="30">
        <v>0</v>
      </c>
      <c r="I160" s="30">
        <v>0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30">
        <v>0</v>
      </c>
      <c r="P160" s="30">
        <v>0</v>
      </c>
      <c r="Q160" s="30">
        <v>0</v>
      </c>
      <c r="R160" s="30">
        <v>0</v>
      </c>
      <c r="S160" s="30">
        <v>0</v>
      </c>
      <c r="T160" s="30">
        <v>0</v>
      </c>
      <c r="U160" s="30">
        <v>0</v>
      </c>
      <c r="V160" s="30">
        <v>0</v>
      </c>
      <c r="W160" s="30">
        <v>0</v>
      </c>
      <c r="X160" s="30">
        <v>0</v>
      </c>
      <c r="Y160" s="30">
        <v>0</v>
      </c>
      <c r="Z160" s="30">
        <v>0</v>
      </c>
      <c r="AA160" s="30">
        <v>0</v>
      </c>
      <c r="AB160" s="30">
        <v>0</v>
      </c>
      <c r="AC160" s="30">
        <v>0</v>
      </c>
      <c r="AD160" s="30">
        <v>0</v>
      </c>
      <c r="AE160" s="30">
        <v>0</v>
      </c>
    </row>
    <row r="161" spans="1:31" ht="15">
      <c r="A161" s="31">
        <v>2070</v>
      </c>
      <c r="B161" s="30">
        <v>0</v>
      </c>
      <c r="C161" s="30">
        <v>0</v>
      </c>
      <c r="D161" s="30">
        <v>0</v>
      </c>
      <c r="E161" s="30">
        <v>0</v>
      </c>
      <c r="F161" s="30">
        <v>0</v>
      </c>
      <c r="G161" s="30">
        <v>0</v>
      </c>
      <c r="H161" s="30">
        <v>0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30">
        <v>0</v>
      </c>
      <c r="P161" s="30">
        <v>0</v>
      </c>
      <c r="Q161" s="30">
        <v>0</v>
      </c>
      <c r="R161" s="30">
        <v>0</v>
      </c>
      <c r="S161" s="30">
        <v>0</v>
      </c>
      <c r="T161" s="30">
        <v>0</v>
      </c>
      <c r="U161" s="30">
        <v>0</v>
      </c>
      <c r="V161" s="30">
        <v>0</v>
      </c>
      <c r="W161" s="30">
        <v>0</v>
      </c>
      <c r="X161" s="30">
        <v>0</v>
      </c>
      <c r="Y161" s="30">
        <v>0</v>
      </c>
      <c r="Z161" s="30">
        <v>0</v>
      </c>
      <c r="AA161" s="30">
        <v>0</v>
      </c>
      <c r="AB161" s="30">
        <v>0</v>
      </c>
      <c r="AC161" s="30">
        <v>0</v>
      </c>
      <c r="AD161" s="30">
        <v>0</v>
      </c>
      <c r="AE161" s="30">
        <v>0</v>
      </c>
    </row>
    <row r="162" spans="1:31" ht="15">
      <c r="A162" s="31">
        <v>2071</v>
      </c>
      <c r="B162" s="30">
        <v>0</v>
      </c>
      <c r="C162" s="30">
        <v>0</v>
      </c>
      <c r="D162" s="30">
        <v>0</v>
      </c>
      <c r="E162" s="30">
        <v>0</v>
      </c>
      <c r="F162" s="30">
        <v>0</v>
      </c>
      <c r="G162" s="30">
        <v>0</v>
      </c>
      <c r="H162" s="30">
        <v>0</v>
      </c>
      <c r="I162" s="30">
        <v>0</v>
      </c>
      <c r="J162" s="30">
        <v>0</v>
      </c>
      <c r="K162" s="30">
        <v>0</v>
      </c>
      <c r="L162" s="30">
        <v>0</v>
      </c>
      <c r="M162" s="30">
        <v>0</v>
      </c>
      <c r="N162" s="30">
        <v>0</v>
      </c>
      <c r="O162" s="30">
        <v>0</v>
      </c>
      <c r="P162" s="30">
        <v>0</v>
      </c>
      <c r="Q162" s="30">
        <v>0</v>
      </c>
      <c r="R162" s="30">
        <v>0</v>
      </c>
      <c r="S162" s="30">
        <v>0</v>
      </c>
      <c r="T162" s="30">
        <v>0</v>
      </c>
      <c r="U162" s="30">
        <v>0</v>
      </c>
      <c r="V162" s="30">
        <v>0</v>
      </c>
      <c r="W162" s="30">
        <v>0</v>
      </c>
      <c r="X162" s="30">
        <v>0</v>
      </c>
      <c r="Y162" s="30">
        <v>0</v>
      </c>
      <c r="Z162" s="30">
        <v>0</v>
      </c>
      <c r="AA162" s="30">
        <v>0</v>
      </c>
      <c r="AB162" s="30">
        <v>0</v>
      </c>
      <c r="AC162" s="30">
        <v>0</v>
      </c>
      <c r="AD162" s="30">
        <v>0</v>
      </c>
      <c r="AE162" s="30">
        <v>0</v>
      </c>
    </row>
    <row r="163" spans="1:31" ht="15">
      <c r="A163" s="31">
        <v>2071</v>
      </c>
      <c r="B163" s="30">
        <v>0</v>
      </c>
      <c r="C163" s="30">
        <v>0</v>
      </c>
      <c r="D163" s="30">
        <v>0</v>
      </c>
      <c r="E163" s="30">
        <v>0</v>
      </c>
      <c r="F163" s="30">
        <v>0</v>
      </c>
      <c r="G163" s="30">
        <v>0</v>
      </c>
      <c r="H163" s="30">
        <v>0</v>
      </c>
      <c r="I163" s="30">
        <v>0</v>
      </c>
      <c r="J163" s="30">
        <v>0</v>
      </c>
      <c r="K163" s="30">
        <v>0</v>
      </c>
      <c r="L163" s="30">
        <v>0</v>
      </c>
      <c r="M163" s="30">
        <v>0</v>
      </c>
      <c r="N163" s="30">
        <v>0</v>
      </c>
      <c r="O163" s="30">
        <v>0</v>
      </c>
      <c r="P163" s="30">
        <v>0</v>
      </c>
      <c r="Q163" s="30">
        <v>0</v>
      </c>
      <c r="R163" s="30">
        <v>0</v>
      </c>
      <c r="S163" s="30">
        <v>0</v>
      </c>
      <c r="T163" s="30">
        <v>0</v>
      </c>
      <c r="U163" s="30">
        <v>0</v>
      </c>
      <c r="V163" s="30">
        <v>0</v>
      </c>
      <c r="W163" s="30">
        <v>0</v>
      </c>
      <c r="X163" s="30">
        <v>0</v>
      </c>
      <c r="Y163" s="30">
        <v>0</v>
      </c>
      <c r="Z163" s="30">
        <v>0</v>
      </c>
      <c r="AA163" s="30">
        <v>0</v>
      </c>
      <c r="AB163" s="30">
        <v>0</v>
      </c>
      <c r="AC163" s="30">
        <v>0</v>
      </c>
      <c r="AD163" s="30">
        <v>0</v>
      </c>
      <c r="AE163" s="30">
        <v>0</v>
      </c>
    </row>
    <row r="164" spans="1:31" ht="15">
      <c r="A164" s="31">
        <v>2072</v>
      </c>
      <c r="B164" s="30">
        <v>0</v>
      </c>
      <c r="C164" s="30">
        <v>0</v>
      </c>
      <c r="D164" s="30">
        <v>0</v>
      </c>
      <c r="E164" s="30">
        <v>0</v>
      </c>
      <c r="F164" s="30">
        <v>0</v>
      </c>
      <c r="G164" s="30">
        <v>0</v>
      </c>
      <c r="H164" s="30">
        <v>0</v>
      </c>
      <c r="I164" s="30">
        <v>0</v>
      </c>
      <c r="J164" s="30">
        <v>0</v>
      </c>
      <c r="K164" s="30">
        <v>0</v>
      </c>
      <c r="L164" s="30">
        <v>0</v>
      </c>
      <c r="M164" s="30">
        <v>0</v>
      </c>
      <c r="N164" s="30">
        <v>0</v>
      </c>
      <c r="O164" s="30">
        <v>0</v>
      </c>
      <c r="P164" s="30">
        <v>0</v>
      </c>
      <c r="Q164" s="30">
        <v>0</v>
      </c>
      <c r="R164" s="30">
        <v>0</v>
      </c>
      <c r="S164" s="30">
        <v>0</v>
      </c>
      <c r="T164" s="30">
        <v>0</v>
      </c>
      <c r="U164" s="30">
        <v>0</v>
      </c>
      <c r="V164" s="30">
        <v>0</v>
      </c>
      <c r="W164" s="30">
        <v>0</v>
      </c>
      <c r="X164" s="30">
        <v>0</v>
      </c>
      <c r="Y164" s="30">
        <v>0</v>
      </c>
      <c r="Z164" s="30">
        <v>0</v>
      </c>
      <c r="AA164" s="30">
        <v>0</v>
      </c>
      <c r="AB164" s="30">
        <v>0</v>
      </c>
      <c r="AC164" s="30">
        <v>0</v>
      </c>
      <c r="AD164" s="30">
        <v>0</v>
      </c>
      <c r="AE164" s="30">
        <v>0</v>
      </c>
    </row>
    <row r="165" spans="1:31" ht="15">
      <c r="A165" s="31">
        <v>2072</v>
      </c>
      <c r="B165" s="30">
        <v>0</v>
      </c>
      <c r="C165" s="30">
        <v>0</v>
      </c>
      <c r="D165" s="30">
        <v>0</v>
      </c>
      <c r="E165" s="30">
        <v>0</v>
      </c>
      <c r="F165" s="30">
        <v>0</v>
      </c>
      <c r="G165" s="30">
        <v>0</v>
      </c>
      <c r="H165" s="30">
        <v>0</v>
      </c>
      <c r="I165" s="30">
        <v>0</v>
      </c>
      <c r="J165" s="30">
        <v>0</v>
      </c>
      <c r="K165" s="30">
        <v>0</v>
      </c>
      <c r="L165" s="30">
        <v>0</v>
      </c>
      <c r="M165" s="30">
        <v>0</v>
      </c>
      <c r="N165" s="30">
        <v>0</v>
      </c>
      <c r="O165" s="30">
        <v>0</v>
      </c>
      <c r="P165" s="30">
        <v>0</v>
      </c>
      <c r="Q165" s="30">
        <v>0</v>
      </c>
      <c r="R165" s="30">
        <v>0</v>
      </c>
      <c r="S165" s="30">
        <v>0</v>
      </c>
      <c r="T165" s="30">
        <v>0</v>
      </c>
      <c r="U165" s="30">
        <v>0</v>
      </c>
      <c r="V165" s="30">
        <v>0</v>
      </c>
      <c r="W165" s="30">
        <v>0</v>
      </c>
      <c r="X165" s="30">
        <v>0</v>
      </c>
      <c r="Y165" s="30">
        <v>0</v>
      </c>
      <c r="Z165" s="30">
        <v>0</v>
      </c>
      <c r="AA165" s="30">
        <v>0</v>
      </c>
      <c r="AB165" s="30">
        <v>0</v>
      </c>
      <c r="AC165" s="30">
        <v>0</v>
      </c>
      <c r="AD165" s="30">
        <v>0</v>
      </c>
      <c r="AE165" s="30">
        <v>0</v>
      </c>
    </row>
    <row r="166" spans="1:31" ht="15">
      <c r="A166" s="31">
        <v>2073</v>
      </c>
      <c r="B166" s="30">
        <v>0</v>
      </c>
      <c r="C166" s="30">
        <v>0</v>
      </c>
      <c r="D166" s="30">
        <v>0</v>
      </c>
      <c r="E166" s="30">
        <v>0</v>
      </c>
      <c r="F166" s="30">
        <v>0</v>
      </c>
      <c r="G166" s="30">
        <v>0</v>
      </c>
      <c r="H166" s="30">
        <v>0</v>
      </c>
      <c r="I166" s="30">
        <v>0</v>
      </c>
      <c r="J166" s="30">
        <v>0</v>
      </c>
      <c r="K166" s="30">
        <v>0</v>
      </c>
      <c r="L166" s="30">
        <v>0</v>
      </c>
      <c r="M166" s="30">
        <v>0</v>
      </c>
      <c r="N166" s="30">
        <v>0</v>
      </c>
      <c r="O166" s="30">
        <v>0</v>
      </c>
      <c r="P166" s="30">
        <v>0</v>
      </c>
      <c r="Q166" s="30">
        <v>0</v>
      </c>
      <c r="R166" s="30">
        <v>0</v>
      </c>
      <c r="S166" s="30">
        <v>0</v>
      </c>
      <c r="T166" s="30">
        <v>0</v>
      </c>
      <c r="U166" s="30">
        <v>0</v>
      </c>
      <c r="V166" s="30">
        <v>0</v>
      </c>
      <c r="W166" s="30">
        <v>0</v>
      </c>
      <c r="X166" s="30">
        <v>0</v>
      </c>
      <c r="Y166" s="30">
        <v>0</v>
      </c>
      <c r="Z166" s="30">
        <v>0</v>
      </c>
      <c r="AA166" s="30">
        <v>0</v>
      </c>
      <c r="AB166" s="30">
        <v>0</v>
      </c>
      <c r="AC166" s="30">
        <v>0</v>
      </c>
      <c r="AD166" s="30">
        <v>0</v>
      </c>
      <c r="AE166" s="30">
        <v>0</v>
      </c>
    </row>
    <row r="167" spans="1:31" ht="15">
      <c r="A167" s="31">
        <v>2073</v>
      </c>
      <c r="B167" s="30">
        <v>0</v>
      </c>
      <c r="C167" s="30">
        <v>0</v>
      </c>
      <c r="D167" s="30">
        <v>0</v>
      </c>
      <c r="E167" s="30">
        <v>0</v>
      </c>
      <c r="F167" s="30">
        <v>0</v>
      </c>
      <c r="G167" s="30">
        <v>0</v>
      </c>
      <c r="H167" s="30">
        <v>0</v>
      </c>
      <c r="I167" s="30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30">
        <v>0</v>
      </c>
      <c r="P167" s="30">
        <v>0</v>
      </c>
      <c r="Q167" s="30">
        <v>0</v>
      </c>
      <c r="R167" s="30">
        <v>0</v>
      </c>
      <c r="S167" s="30">
        <v>0</v>
      </c>
      <c r="T167" s="30">
        <v>0</v>
      </c>
      <c r="U167" s="30">
        <v>0</v>
      </c>
      <c r="V167" s="30">
        <v>0</v>
      </c>
      <c r="W167" s="30">
        <v>0</v>
      </c>
      <c r="X167" s="30">
        <v>0</v>
      </c>
      <c r="Y167" s="30">
        <v>0</v>
      </c>
      <c r="Z167" s="30">
        <v>0</v>
      </c>
      <c r="AA167" s="30">
        <v>0</v>
      </c>
      <c r="AB167" s="30">
        <v>0</v>
      </c>
      <c r="AC167" s="30">
        <v>0</v>
      </c>
      <c r="AD167" s="30">
        <v>0</v>
      </c>
      <c r="AE167" s="30">
        <v>0</v>
      </c>
    </row>
    <row r="168" spans="1:31" ht="15">
      <c r="A168" s="31">
        <v>2074</v>
      </c>
      <c r="B168" s="30">
        <v>0</v>
      </c>
      <c r="C168" s="30">
        <v>0</v>
      </c>
      <c r="D168" s="30">
        <v>0</v>
      </c>
      <c r="E168" s="30">
        <v>0</v>
      </c>
      <c r="F168" s="30">
        <v>0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0</v>
      </c>
      <c r="O168" s="30">
        <v>0</v>
      </c>
      <c r="P168" s="30">
        <v>0</v>
      </c>
      <c r="Q168" s="30">
        <v>0</v>
      </c>
      <c r="R168" s="30">
        <v>0</v>
      </c>
      <c r="S168" s="30">
        <v>0</v>
      </c>
      <c r="T168" s="30">
        <v>0</v>
      </c>
      <c r="U168" s="30">
        <v>0</v>
      </c>
      <c r="V168" s="30">
        <v>0</v>
      </c>
      <c r="W168" s="30">
        <v>0</v>
      </c>
      <c r="X168" s="30">
        <v>0</v>
      </c>
      <c r="Y168" s="30">
        <v>0</v>
      </c>
      <c r="Z168" s="30">
        <v>0</v>
      </c>
      <c r="AA168" s="30">
        <v>0</v>
      </c>
      <c r="AB168" s="30">
        <v>0</v>
      </c>
      <c r="AC168" s="30">
        <v>0</v>
      </c>
      <c r="AD168" s="30">
        <v>0</v>
      </c>
      <c r="AE168" s="30">
        <v>0</v>
      </c>
    </row>
    <row r="169" spans="1:31" ht="15">
      <c r="A169" s="31">
        <v>2074</v>
      </c>
      <c r="B169" s="30">
        <v>0</v>
      </c>
      <c r="C169" s="30">
        <v>0</v>
      </c>
      <c r="D169" s="30">
        <v>0</v>
      </c>
      <c r="E169" s="30">
        <v>0</v>
      </c>
      <c r="F169" s="30">
        <v>0</v>
      </c>
      <c r="G169" s="30">
        <v>0</v>
      </c>
      <c r="H169" s="30">
        <v>0</v>
      </c>
      <c r="I169" s="30">
        <v>0</v>
      </c>
      <c r="J169" s="30">
        <v>0</v>
      </c>
      <c r="K169" s="30">
        <v>0</v>
      </c>
      <c r="L169" s="30">
        <v>0</v>
      </c>
      <c r="M169" s="30">
        <v>0</v>
      </c>
      <c r="N169" s="30">
        <v>0</v>
      </c>
      <c r="O169" s="30">
        <v>0</v>
      </c>
      <c r="P169" s="30">
        <v>0</v>
      </c>
      <c r="Q169" s="30">
        <v>0</v>
      </c>
      <c r="R169" s="30">
        <v>0</v>
      </c>
      <c r="S169" s="30">
        <v>0</v>
      </c>
      <c r="T169" s="30">
        <v>0</v>
      </c>
      <c r="U169" s="30">
        <v>0</v>
      </c>
      <c r="V169" s="30">
        <v>0</v>
      </c>
      <c r="W169" s="30">
        <v>0</v>
      </c>
      <c r="X169" s="30">
        <v>0</v>
      </c>
      <c r="Y169" s="30">
        <v>0</v>
      </c>
      <c r="Z169" s="30">
        <v>0</v>
      </c>
      <c r="AA169" s="30">
        <v>0</v>
      </c>
      <c r="AB169" s="30">
        <v>0</v>
      </c>
      <c r="AC169" s="30">
        <v>0</v>
      </c>
      <c r="AD169" s="30">
        <v>0</v>
      </c>
      <c r="AE169" s="30">
        <v>0</v>
      </c>
    </row>
    <row r="170" spans="1:31" ht="15">
      <c r="A170" s="31">
        <v>2075</v>
      </c>
      <c r="B170" s="30">
        <v>0</v>
      </c>
      <c r="C170" s="30">
        <v>0</v>
      </c>
      <c r="D170" s="30">
        <v>0</v>
      </c>
      <c r="E170" s="30">
        <v>0</v>
      </c>
      <c r="F170" s="30">
        <v>0</v>
      </c>
      <c r="G170" s="30">
        <v>0</v>
      </c>
      <c r="H170" s="30">
        <v>0</v>
      </c>
      <c r="I170" s="30">
        <v>0</v>
      </c>
      <c r="J170" s="30">
        <v>0</v>
      </c>
      <c r="K170" s="30">
        <v>0</v>
      </c>
      <c r="L170" s="30">
        <v>0</v>
      </c>
      <c r="M170" s="30">
        <v>0</v>
      </c>
      <c r="N170" s="30">
        <v>0</v>
      </c>
      <c r="O170" s="30">
        <v>0</v>
      </c>
      <c r="P170" s="30">
        <v>0</v>
      </c>
      <c r="Q170" s="30">
        <v>0</v>
      </c>
      <c r="R170" s="30">
        <v>0</v>
      </c>
      <c r="S170" s="30">
        <v>0</v>
      </c>
      <c r="T170" s="30">
        <v>0</v>
      </c>
      <c r="U170" s="30">
        <v>0</v>
      </c>
      <c r="V170" s="30">
        <v>0</v>
      </c>
      <c r="W170" s="30">
        <v>0</v>
      </c>
      <c r="X170" s="30">
        <v>0</v>
      </c>
      <c r="Y170" s="30">
        <v>0</v>
      </c>
      <c r="Z170" s="30">
        <v>0</v>
      </c>
      <c r="AA170" s="30">
        <v>0</v>
      </c>
      <c r="AB170" s="30">
        <v>0</v>
      </c>
      <c r="AC170" s="30">
        <v>0</v>
      </c>
      <c r="AD170" s="30">
        <v>0</v>
      </c>
      <c r="AE170" s="30">
        <v>0</v>
      </c>
    </row>
    <row r="171" spans="1:31" ht="15">
      <c r="A171" s="31">
        <v>2075</v>
      </c>
      <c r="B171" s="30">
        <v>0</v>
      </c>
      <c r="C171" s="30">
        <v>0</v>
      </c>
      <c r="D171" s="30">
        <v>0</v>
      </c>
      <c r="E171" s="30">
        <v>0</v>
      </c>
      <c r="F171" s="30">
        <v>0</v>
      </c>
      <c r="G171" s="30">
        <v>0</v>
      </c>
      <c r="H171" s="30">
        <v>0</v>
      </c>
      <c r="I171" s="30">
        <v>0</v>
      </c>
      <c r="J171" s="30">
        <v>0</v>
      </c>
      <c r="K171" s="30">
        <v>0</v>
      </c>
      <c r="L171" s="30">
        <v>0</v>
      </c>
      <c r="M171" s="30">
        <v>0</v>
      </c>
      <c r="N171" s="30">
        <v>0</v>
      </c>
      <c r="O171" s="30">
        <v>0</v>
      </c>
      <c r="P171" s="30">
        <v>0</v>
      </c>
      <c r="Q171" s="30">
        <v>0</v>
      </c>
      <c r="R171" s="30">
        <v>0</v>
      </c>
      <c r="S171" s="30">
        <v>0</v>
      </c>
      <c r="T171" s="30">
        <v>0</v>
      </c>
      <c r="U171" s="30">
        <v>0</v>
      </c>
      <c r="V171" s="30">
        <v>0</v>
      </c>
      <c r="W171" s="30">
        <v>0</v>
      </c>
      <c r="X171" s="30">
        <v>0</v>
      </c>
      <c r="Y171" s="30">
        <v>0</v>
      </c>
      <c r="Z171" s="30">
        <v>0</v>
      </c>
      <c r="AA171" s="30">
        <v>0</v>
      </c>
      <c r="AB171" s="30">
        <v>0</v>
      </c>
      <c r="AC171" s="30">
        <v>0</v>
      </c>
      <c r="AD171" s="30">
        <v>0</v>
      </c>
      <c r="AE171" s="30">
        <v>0</v>
      </c>
    </row>
    <row r="172" spans="1:31" ht="15">
      <c r="A172" s="31">
        <v>2076</v>
      </c>
      <c r="B172" s="30">
        <v>0</v>
      </c>
      <c r="C172" s="30">
        <v>0</v>
      </c>
      <c r="D172" s="30">
        <v>0</v>
      </c>
      <c r="E172" s="30">
        <v>0</v>
      </c>
      <c r="F172" s="30">
        <v>0</v>
      </c>
      <c r="G172" s="30">
        <v>0</v>
      </c>
      <c r="H172" s="30">
        <v>0</v>
      </c>
      <c r="I172" s="30">
        <v>0</v>
      </c>
      <c r="J172" s="30">
        <v>0</v>
      </c>
      <c r="K172" s="30">
        <v>0</v>
      </c>
      <c r="L172" s="30">
        <v>0</v>
      </c>
      <c r="M172" s="30">
        <v>0</v>
      </c>
      <c r="N172" s="30">
        <v>0</v>
      </c>
      <c r="O172" s="30">
        <v>0</v>
      </c>
      <c r="P172" s="30">
        <v>0</v>
      </c>
      <c r="Q172" s="30">
        <v>0</v>
      </c>
      <c r="R172" s="30">
        <v>0</v>
      </c>
      <c r="S172" s="30">
        <v>0</v>
      </c>
      <c r="T172" s="30">
        <v>0</v>
      </c>
      <c r="U172" s="30">
        <v>0</v>
      </c>
      <c r="V172" s="30">
        <v>0</v>
      </c>
      <c r="W172" s="30">
        <v>0</v>
      </c>
      <c r="X172" s="30">
        <v>0</v>
      </c>
      <c r="Y172" s="30">
        <v>0</v>
      </c>
      <c r="Z172" s="30">
        <v>0</v>
      </c>
      <c r="AA172" s="30">
        <v>0</v>
      </c>
      <c r="AB172" s="30">
        <v>0</v>
      </c>
      <c r="AC172" s="30">
        <v>0</v>
      </c>
      <c r="AD172" s="30">
        <v>0</v>
      </c>
      <c r="AE172" s="30">
        <v>0</v>
      </c>
    </row>
    <row r="173" spans="1:31" ht="15">
      <c r="A173" s="31">
        <v>2076</v>
      </c>
      <c r="B173" s="30">
        <v>0</v>
      </c>
      <c r="C173" s="30">
        <v>0</v>
      </c>
      <c r="D173" s="30">
        <v>0</v>
      </c>
      <c r="E173" s="30">
        <v>0</v>
      </c>
      <c r="F173" s="30">
        <v>0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0">
        <v>0</v>
      </c>
      <c r="M173" s="30">
        <v>0</v>
      </c>
      <c r="N173" s="30">
        <v>0</v>
      </c>
      <c r="O173" s="30">
        <v>0</v>
      </c>
      <c r="P173" s="30">
        <v>0</v>
      </c>
      <c r="Q173" s="30">
        <v>0</v>
      </c>
      <c r="R173" s="30">
        <v>0</v>
      </c>
      <c r="S173" s="30">
        <v>0</v>
      </c>
      <c r="T173" s="30">
        <v>0</v>
      </c>
      <c r="U173" s="30">
        <v>0</v>
      </c>
      <c r="V173" s="30">
        <v>0</v>
      </c>
      <c r="W173" s="30">
        <v>0</v>
      </c>
      <c r="X173" s="30">
        <v>0</v>
      </c>
      <c r="Y173" s="30">
        <v>0</v>
      </c>
      <c r="Z173" s="30">
        <v>0</v>
      </c>
      <c r="AA173" s="30">
        <v>0</v>
      </c>
      <c r="AB173" s="30">
        <v>0</v>
      </c>
      <c r="AC173" s="30">
        <v>0</v>
      </c>
      <c r="AD173" s="30">
        <v>0</v>
      </c>
      <c r="AE173" s="30">
        <v>0</v>
      </c>
    </row>
    <row r="174" spans="1:31" ht="15">
      <c r="A174" s="31">
        <v>2077</v>
      </c>
      <c r="B174" s="30">
        <v>0</v>
      </c>
      <c r="C174" s="30">
        <v>0</v>
      </c>
      <c r="D174" s="30">
        <v>0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30">
        <v>0</v>
      </c>
      <c r="L174" s="30">
        <v>0</v>
      </c>
      <c r="M174" s="30">
        <v>0</v>
      </c>
      <c r="N174" s="30">
        <v>0</v>
      </c>
      <c r="O174" s="30">
        <v>0</v>
      </c>
      <c r="P174" s="30">
        <v>0</v>
      </c>
      <c r="Q174" s="30">
        <v>0</v>
      </c>
      <c r="R174" s="30">
        <v>0</v>
      </c>
      <c r="S174" s="30">
        <v>0</v>
      </c>
      <c r="T174" s="30">
        <v>0</v>
      </c>
      <c r="U174" s="30">
        <v>0</v>
      </c>
      <c r="V174" s="30">
        <v>0</v>
      </c>
      <c r="W174" s="30">
        <v>0</v>
      </c>
      <c r="X174" s="30">
        <v>0</v>
      </c>
      <c r="Y174" s="30">
        <v>0</v>
      </c>
      <c r="Z174" s="30">
        <v>0</v>
      </c>
      <c r="AA174" s="30">
        <v>0</v>
      </c>
      <c r="AB174" s="30">
        <v>0</v>
      </c>
      <c r="AC174" s="30">
        <v>0</v>
      </c>
      <c r="AD174" s="30">
        <v>0</v>
      </c>
      <c r="AE174" s="30">
        <v>0</v>
      </c>
    </row>
    <row r="175" spans="1:31" ht="15">
      <c r="A175" s="31">
        <v>2077</v>
      </c>
      <c r="B175" s="30">
        <v>0</v>
      </c>
      <c r="C175" s="30">
        <v>0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0">
        <v>0</v>
      </c>
      <c r="O175" s="30">
        <v>0</v>
      </c>
      <c r="P175" s="30">
        <v>0</v>
      </c>
      <c r="Q175" s="30">
        <v>0</v>
      </c>
      <c r="R175" s="30">
        <v>0</v>
      </c>
      <c r="S175" s="30">
        <v>0</v>
      </c>
      <c r="T175" s="30">
        <v>0</v>
      </c>
      <c r="U175" s="30">
        <v>0</v>
      </c>
      <c r="V175" s="30">
        <v>0</v>
      </c>
      <c r="W175" s="30">
        <v>0</v>
      </c>
      <c r="X175" s="30">
        <v>0</v>
      </c>
      <c r="Y175" s="30">
        <v>0</v>
      </c>
      <c r="Z175" s="30">
        <v>0</v>
      </c>
      <c r="AA175" s="30">
        <v>0</v>
      </c>
      <c r="AB175" s="30">
        <v>0</v>
      </c>
      <c r="AC175" s="30">
        <v>0</v>
      </c>
      <c r="AD175" s="30">
        <v>0</v>
      </c>
      <c r="AE175" s="30">
        <v>0</v>
      </c>
    </row>
    <row r="176" spans="1:31" ht="15">
      <c r="A176" s="31">
        <v>2078</v>
      </c>
      <c r="B176" s="30">
        <v>0</v>
      </c>
      <c r="C176" s="30">
        <v>0</v>
      </c>
      <c r="D176" s="30">
        <v>0</v>
      </c>
      <c r="E176" s="30">
        <v>0</v>
      </c>
      <c r="F176" s="30">
        <v>0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0</v>
      </c>
      <c r="Q176" s="30">
        <v>0</v>
      </c>
      <c r="R176" s="30">
        <v>0</v>
      </c>
      <c r="S176" s="30">
        <v>0</v>
      </c>
      <c r="T176" s="30">
        <v>0</v>
      </c>
      <c r="U176" s="30">
        <v>0</v>
      </c>
      <c r="V176" s="30">
        <v>0</v>
      </c>
      <c r="W176" s="30">
        <v>0</v>
      </c>
      <c r="X176" s="30">
        <v>0</v>
      </c>
      <c r="Y176" s="30">
        <v>0</v>
      </c>
      <c r="Z176" s="30">
        <v>0</v>
      </c>
      <c r="AA176" s="30">
        <v>0</v>
      </c>
      <c r="AB176" s="30">
        <v>0</v>
      </c>
      <c r="AC176" s="30">
        <v>0</v>
      </c>
      <c r="AD176" s="30">
        <v>0</v>
      </c>
      <c r="AE176" s="30">
        <v>0</v>
      </c>
    </row>
    <row r="177" spans="1:31" ht="15">
      <c r="A177" s="31">
        <v>2078</v>
      </c>
      <c r="B177" s="30">
        <v>0</v>
      </c>
      <c r="C177" s="30">
        <v>0</v>
      </c>
      <c r="D177" s="30">
        <v>0</v>
      </c>
      <c r="E177" s="30">
        <v>0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30">
        <v>0</v>
      </c>
      <c r="P177" s="30">
        <v>0</v>
      </c>
      <c r="Q177" s="30">
        <v>0</v>
      </c>
      <c r="R177" s="30">
        <v>0</v>
      </c>
      <c r="S177" s="30">
        <v>0</v>
      </c>
      <c r="T177" s="30">
        <v>0</v>
      </c>
      <c r="U177" s="30">
        <v>0</v>
      </c>
      <c r="V177" s="30">
        <v>0</v>
      </c>
      <c r="W177" s="30">
        <v>0</v>
      </c>
      <c r="X177" s="30">
        <v>0</v>
      </c>
      <c r="Y177" s="30">
        <v>0</v>
      </c>
      <c r="Z177" s="30">
        <v>0</v>
      </c>
      <c r="AA177" s="30">
        <v>0</v>
      </c>
      <c r="AB177" s="30">
        <v>0</v>
      </c>
      <c r="AC177" s="30">
        <v>0</v>
      </c>
      <c r="AD177" s="30">
        <v>0</v>
      </c>
      <c r="AE177" s="30">
        <v>0</v>
      </c>
    </row>
    <row r="178" spans="1:31" ht="15">
      <c r="A178" s="31">
        <v>2079</v>
      </c>
      <c r="B178" s="30">
        <v>0</v>
      </c>
      <c r="C178" s="30">
        <v>0</v>
      </c>
      <c r="D178" s="30">
        <v>0</v>
      </c>
      <c r="E178" s="30">
        <v>0</v>
      </c>
      <c r="F178" s="30">
        <v>0</v>
      </c>
      <c r="G178" s="30">
        <v>0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0</v>
      </c>
      <c r="O178" s="30">
        <v>0</v>
      </c>
      <c r="P178" s="30">
        <v>0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0</v>
      </c>
      <c r="Y178" s="30">
        <v>0</v>
      </c>
      <c r="Z178" s="30">
        <v>0</v>
      </c>
      <c r="AA178" s="30">
        <v>0</v>
      </c>
      <c r="AB178" s="30">
        <v>0</v>
      </c>
      <c r="AC178" s="30">
        <v>0</v>
      </c>
      <c r="AD178" s="30">
        <v>0</v>
      </c>
      <c r="AE178" s="30">
        <v>0</v>
      </c>
    </row>
    <row r="179" spans="1:31" ht="15">
      <c r="A179" s="31">
        <v>2079</v>
      </c>
      <c r="B179" s="30">
        <v>0</v>
      </c>
      <c r="C179" s="30">
        <v>0</v>
      </c>
      <c r="D179" s="30">
        <v>0</v>
      </c>
      <c r="E179" s="30">
        <v>0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0</v>
      </c>
      <c r="Q179" s="30">
        <v>0</v>
      </c>
      <c r="R179" s="30">
        <v>0</v>
      </c>
      <c r="S179" s="30">
        <v>0</v>
      </c>
      <c r="T179" s="30">
        <v>0</v>
      </c>
      <c r="U179" s="30">
        <v>0</v>
      </c>
      <c r="V179" s="30">
        <v>0</v>
      </c>
      <c r="W179" s="30">
        <v>0</v>
      </c>
      <c r="X179" s="30">
        <v>0</v>
      </c>
      <c r="Y179" s="30">
        <v>0</v>
      </c>
      <c r="Z179" s="30">
        <v>0</v>
      </c>
      <c r="AA179" s="30">
        <v>0</v>
      </c>
      <c r="AB179" s="30">
        <v>0</v>
      </c>
      <c r="AC179" s="30">
        <v>0</v>
      </c>
      <c r="AD179" s="30">
        <v>0</v>
      </c>
      <c r="AE179" s="30">
        <v>0</v>
      </c>
    </row>
    <row r="180" spans="1:31" ht="15">
      <c r="A180" s="31">
        <v>2080</v>
      </c>
      <c r="B180" s="30">
        <v>0</v>
      </c>
      <c r="C180" s="30">
        <v>0</v>
      </c>
      <c r="D180" s="30">
        <v>0</v>
      </c>
      <c r="E180" s="30">
        <v>0</v>
      </c>
      <c r="F180" s="30">
        <v>0</v>
      </c>
      <c r="G180" s="30">
        <v>0</v>
      </c>
      <c r="H180" s="30">
        <v>0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30">
        <v>0</v>
      </c>
      <c r="P180" s="30">
        <v>0</v>
      </c>
      <c r="Q180" s="30">
        <v>0</v>
      </c>
      <c r="R180" s="30">
        <v>0</v>
      </c>
      <c r="S180" s="30">
        <v>0</v>
      </c>
      <c r="T180" s="30">
        <v>0</v>
      </c>
      <c r="U180" s="30">
        <v>0</v>
      </c>
      <c r="V180" s="30">
        <v>0</v>
      </c>
      <c r="W180" s="30">
        <v>0</v>
      </c>
      <c r="X180" s="30">
        <v>0</v>
      </c>
      <c r="Y180" s="30">
        <v>0</v>
      </c>
      <c r="Z180" s="30">
        <v>0</v>
      </c>
      <c r="AA180" s="30">
        <v>0</v>
      </c>
      <c r="AB180" s="30">
        <v>0</v>
      </c>
      <c r="AC180" s="30">
        <v>0</v>
      </c>
      <c r="AD180" s="30">
        <v>0</v>
      </c>
      <c r="AE180" s="30">
        <v>0</v>
      </c>
    </row>
    <row r="181" spans="1:31" ht="15">
      <c r="A181" s="31">
        <v>2080</v>
      </c>
      <c r="B181" s="30">
        <v>0</v>
      </c>
      <c r="C181" s="30">
        <v>0</v>
      </c>
      <c r="D181" s="30">
        <v>0</v>
      </c>
      <c r="E181" s="30">
        <v>0</v>
      </c>
      <c r="F181" s="30">
        <v>0</v>
      </c>
      <c r="G181" s="30">
        <v>0</v>
      </c>
      <c r="H181" s="30">
        <v>0</v>
      </c>
      <c r="I181" s="30">
        <v>0</v>
      </c>
      <c r="J181" s="30">
        <v>0</v>
      </c>
      <c r="K181" s="30">
        <v>0</v>
      </c>
      <c r="L181" s="30">
        <v>0</v>
      </c>
      <c r="M181" s="30">
        <v>0</v>
      </c>
      <c r="N181" s="30">
        <v>0</v>
      </c>
      <c r="O181" s="30">
        <v>0</v>
      </c>
      <c r="P181" s="30">
        <v>0</v>
      </c>
      <c r="Q181" s="30">
        <v>0</v>
      </c>
      <c r="R181" s="30">
        <v>0</v>
      </c>
      <c r="S181" s="30">
        <v>0</v>
      </c>
      <c r="T181" s="30">
        <v>0</v>
      </c>
      <c r="U181" s="30">
        <v>0</v>
      </c>
      <c r="V181" s="30">
        <v>0</v>
      </c>
      <c r="W181" s="30">
        <v>0</v>
      </c>
      <c r="X181" s="30">
        <v>0</v>
      </c>
      <c r="Y181" s="30">
        <v>0</v>
      </c>
      <c r="Z181" s="30">
        <v>0</v>
      </c>
      <c r="AA181" s="30">
        <v>0</v>
      </c>
      <c r="AB181" s="30">
        <v>0</v>
      </c>
      <c r="AC181" s="30">
        <v>0</v>
      </c>
      <c r="AD181" s="30">
        <v>0</v>
      </c>
      <c r="AE181" s="30">
        <v>0</v>
      </c>
    </row>
    <row r="182" spans="1:31" ht="15">
      <c r="A182" s="31">
        <v>2081</v>
      </c>
      <c r="B182" s="30">
        <v>0</v>
      </c>
      <c r="C182" s="30">
        <v>0</v>
      </c>
      <c r="D182" s="30">
        <v>0</v>
      </c>
      <c r="E182" s="30">
        <v>0</v>
      </c>
      <c r="F182" s="30">
        <v>0</v>
      </c>
      <c r="G182" s="30">
        <v>0</v>
      </c>
      <c r="H182" s="30">
        <v>0</v>
      </c>
      <c r="I182" s="30">
        <v>0</v>
      </c>
      <c r="J182" s="30">
        <v>0</v>
      </c>
      <c r="K182" s="30">
        <v>0</v>
      </c>
      <c r="L182" s="30">
        <v>0</v>
      </c>
      <c r="M182" s="30">
        <v>0</v>
      </c>
      <c r="N182" s="30">
        <v>0</v>
      </c>
      <c r="O182" s="30">
        <v>0</v>
      </c>
      <c r="P182" s="30">
        <v>0</v>
      </c>
      <c r="Q182" s="30">
        <v>0</v>
      </c>
      <c r="R182" s="30">
        <v>0</v>
      </c>
      <c r="S182" s="30">
        <v>0</v>
      </c>
      <c r="T182" s="30">
        <v>0</v>
      </c>
      <c r="U182" s="30">
        <v>0</v>
      </c>
      <c r="V182" s="30">
        <v>0</v>
      </c>
      <c r="W182" s="30">
        <v>0</v>
      </c>
      <c r="X182" s="30">
        <v>0</v>
      </c>
      <c r="Y182" s="30">
        <v>0</v>
      </c>
      <c r="Z182" s="30">
        <v>0</v>
      </c>
      <c r="AA182" s="30">
        <v>0</v>
      </c>
      <c r="AB182" s="30">
        <v>0</v>
      </c>
      <c r="AC182" s="30">
        <v>0</v>
      </c>
      <c r="AD182" s="30">
        <v>0</v>
      </c>
      <c r="AE182" s="30">
        <v>0</v>
      </c>
    </row>
    <row r="183" spans="1:31" ht="15">
      <c r="A183" s="31">
        <v>2081</v>
      </c>
      <c r="B183" s="30">
        <v>0</v>
      </c>
      <c r="C183" s="30">
        <v>0</v>
      </c>
      <c r="D183" s="30">
        <v>0</v>
      </c>
      <c r="E183" s="30">
        <v>0</v>
      </c>
      <c r="F183" s="30">
        <v>0</v>
      </c>
      <c r="G183" s="30">
        <v>0</v>
      </c>
      <c r="H183" s="30">
        <v>0</v>
      </c>
      <c r="I183" s="30">
        <v>0</v>
      </c>
      <c r="J183" s="30">
        <v>0</v>
      </c>
      <c r="K183" s="30">
        <v>0</v>
      </c>
      <c r="L183" s="30">
        <v>0</v>
      </c>
      <c r="M183" s="30">
        <v>0</v>
      </c>
      <c r="N183" s="30">
        <v>0</v>
      </c>
      <c r="O183" s="30">
        <v>0</v>
      </c>
      <c r="P183" s="30">
        <v>0</v>
      </c>
      <c r="Q183" s="30">
        <v>0</v>
      </c>
      <c r="R183" s="30">
        <v>0</v>
      </c>
      <c r="S183" s="30">
        <v>0</v>
      </c>
      <c r="T183" s="30">
        <v>0</v>
      </c>
      <c r="U183" s="30">
        <v>0</v>
      </c>
      <c r="V183" s="30">
        <v>0</v>
      </c>
      <c r="W183" s="30">
        <v>0</v>
      </c>
      <c r="X183" s="30">
        <v>0</v>
      </c>
      <c r="Y183" s="30">
        <v>0</v>
      </c>
      <c r="Z183" s="30">
        <v>0</v>
      </c>
      <c r="AA183" s="30">
        <v>0</v>
      </c>
      <c r="AB183" s="30">
        <v>0</v>
      </c>
      <c r="AC183" s="30">
        <v>0</v>
      </c>
      <c r="AD183" s="30">
        <v>0</v>
      </c>
      <c r="AE183" s="30">
        <v>0</v>
      </c>
    </row>
    <row r="184" spans="1:31" ht="15">
      <c r="A184" s="31">
        <v>2082</v>
      </c>
      <c r="B184" s="30">
        <v>0</v>
      </c>
      <c r="C184" s="30">
        <v>0</v>
      </c>
      <c r="D184" s="30">
        <v>0</v>
      </c>
      <c r="E184" s="30">
        <v>0</v>
      </c>
      <c r="F184" s="30">
        <v>0</v>
      </c>
      <c r="G184" s="30">
        <v>0</v>
      </c>
      <c r="H184" s="30">
        <v>0</v>
      </c>
      <c r="I184" s="30">
        <v>0</v>
      </c>
      <c r="J184" s="30">
        <v>0</v>
      </c>
      <c r="K184" s="30">
        <v>0</v>
      </c>
      <c r="L184" s="30">
        <v>0</v>
      </c>
      <c r="M184" s="30">
        <v>0</v>
      </c>
      <c r="N184" s="30">
        <v>0</v>
      </c>
      <c r="O184" s="30">
        <v>0</v>
      </c>
      <c r="P184" s="30">
        <v>0</v>
      </c>
      <c r="Q184" s="30">
        <v>0</v>
      </c>
      <c r="R184" s="30">
        <v>0</v>
      </c>
      <c r="S184" s="30">
        <v>0</v>
      </c>
      <c r="T184" s="30">
        <v>0</v>
      </c>
      <c r="U184" s="30">
        <v>0</v>
      </c>
      <c r="V184" s="30">
        <v>0</v>
      </c>
      <c r="W184" s="30">
        <v>0</v>
      </c>
      <c r="X184" s="30">
        <v>0</v>
      </c>
      <c r="Y184" s="30">
        <v>0</v>
      </c>
      <c r="Z184" s="30">
        <v>0</v>
      </c>
      <c r="AA184" s="30">
        <v>0</v>
      </c>
      <c r="AB184" s="30">
        <v>0</v>
      </c>
      <c r="AC184" s="30">
        <v>0</v>
      </c>
      <c r="AD184" s="30">
        <v>0</v>
      </c>
      <c r="AE184" s="30">
        <v>0</v>
      </c>
    </row>
    <row r="185" spans="1:31" ht="15">
      <c r="A185" s="31">
        <v>2082</v>
      </c>
      <c r="B185" s="30">
        <v>0</v>
      </c>
      <c r="C185" s="30">
        <v>0</v>
      </c>
      <c r="D185" s="30">
        <v>0</v>
      </c>
      <c r="E185" s="30">
        <v>0</v>
      </c>
      <c r="F185" s="30">
        <v>0</v>
      </c>
      <c r="G185" s="30">
        <v>0</v>
      </c>
      <c r="H185" s="30">
        <v>0</v>
      </c>
      <c r="I185" s="30">
        <v>0</v>
      </c>
      <c r="J185" s="30">
        <v>0</v>
      </c>
      <c r="K185" s="30">
        <v>0</v>
      </c>
      <c r="L185" s="30">
        <v>0</v>
      </c>
      <c r="M185" s="30">
        <v>0</v>
      </c>
      <c r="N185" s="30">
        <v>0</v>
      </c>
      <c r="O185" s="30">
        <v>0</v>
      </c>
      <c r="P185" s="30">
        <v>0</v>
      </c>
      <c r="Q185" s="30">
        <v>0</v>
      </c>
      <c r="R185" s="30">
        <v>0</v>
      </c>
      <c r="S185" s="30">
        <v>0</v>
      </c>
      <c r="T185" s="30">
        <v>0</v>
      </c>
      <c r="U185" s="30">
        <v>0</v>
      </c>
      <c r="V185" s="30">
        <v>0</v>
      </c>
      <c r="W185" s="30">
        <v>0</v>
      </c>
      <c r="X185" s="30">
        <v>0</v>
      </c>
      <c r="Y185" s="30">
        <v>0</v>
      </c>
      <c r="Z185" s="30">
        <v>0</v>
      </c>
      <c r="AA185" s="30">
        <v>0</v>
      </c>
      <c r="AB185" s="30">
        <v>0</v>
      </c>
      <c r="AC185" s="30">
        <v>0</v>
      </c>
      <c r="AD185" s="30">
        <v>0</v>
      </c>
      <c r="AE185" s="30">
        <v>0</v>
      </c>
    </row>
    <row r="186" spans="1:31" ht="15">
      <c r="A186" s="31">
        <v>2083</v>
      </c>
      <c r="B186" s="30">
        <v>0</v>
      </c>
      <c r="C186" s="30">
        <v>0</v>
      </c>
      <c r="D186" s="30">
        <v>0</v>
      </c>
      <c r="E186" s="30">
        <v>0</v>
      </c>
      <c r="F186" s="30">
        <v>0</v>
      </c>
      <c r="G186" s="30">
        <v>0</v>
      </c>
      <c r="H186" s="30">
        <v>0</v>
      </c>
      <c r="I186" s="30">
        <v>0</v>
      </c>
      <c r="J186" s="30">
        <v>0</v>
      </c>
      <c r="K186" s="30">
        <v>0</v>
      </c>
      <c r="L186" s="30">
        <v>0</v>
      </c>
      <c r="M186" s="30">
        <v>0</v>
      </c>
      <c r="N186" s="30">
        <v>0</v>
      </c>
      <c r="O186" s="30">
        <v>0</v>
      </c>
      <c r="P186" s="30">
        <v>0</v>
      </c>
      <c r="Q186" s="30">
        <v>0</v>
      </c>
      <c r="R186" s="30">
        <v>0</v>
      </c>
      <c r="S186" s="30">
        <v>0</v>
      </c>
      <c r="T186" s="30">
        <v>0</v>
      </c>
      <c r="U186" s="30">
        <v>0</v>
      </c>
      <c r="V186" s="30">
        <v>0</v>
      </c>
      <c r="W186" s="30">
        <v>0</v>
      </c>
      <c r="X186" s="30">
        <v>0</v>
      </c>
      <c r="Y186" s="30">
        <v>0</v>
      </c>
      <c r="Z186" s="30">
        <v>0</v>
      </c>
      <c r="AA186" s="30">
        <v>0</v>
      </c>
      <c r="AB186" s="30">
        <v>0</v>
      </c>
      <c r="AC186" s="30">
        <v>0</v>
      </c>
      <c r="AD186" s="30">
        <v>0</v>
      </c>
      <c r="AE186" s="30">
        <v>0</v>
      </c>
    </row>
    <row r="187" spans="1:31" ht="15">
      <c r="A187" s="31">
        <v>2083</v>
      </c>
      <c r="B187" s="30">
        <v>0</v>
      </c>
      <c r="C187" s="30">
        <v>0</v>
      </c>
      <c r="D187" s="30">
        <v>0</v>
      </c>
      <c r="E187" s="30">
        <v>0</v>
      </c>
      <c r="F187" s="30">
        <v>0</v>
      </c>
      <c r="G187" s="30">
        <v>0</v>
      </c>
      <c r="H187" s="30">
        <v>0</v>
      </c>
      <c r="I187" s="30">
        <v>0</v>
      </c>
      <c r="J187" s="30">
        <v>0</v>
      </c>
      <c r="K187" s="30">
        <v>0</v>
      </c>
      <c r="L187" s="30">
        <v>0</v>
      </c>
      <c r="M187" s="30">
        <v>0</v>
      </c>
      <c r="N187" s="30">
        <v>0</v>
      </c>
      <c r="O187" s="30">
        <v>0</v>
      </c>
      <c r="P187" s="30">
        <v>0</v>
      </c>
      <c r="Q187" s="30">
        <v>0</v>
      </c>
      <c r="R187" s="30">
        <v>0</v>
      </c>
      <c r="S187" s="30">
        <v>0</v>
      </c>
      <c r="T187" s="30">
        <v>0</v>
      </c>
      <c r="U187" s="30">
        <v>0</v>
      </c>
      <c r="V187" s="30">
        <v>0</v>
      </c>
      <c r="W187" s="30">
        <v>0</v>
      </c>
      <c r="X187" s="30">
        <v>0</v>
      </c>
      <c r="Y187" s="30">
        <v>0</v>
      </c>
      <c r="Z187" s="30">
        <v>0</v>
      </c>
      <c r="AA187" s="30">
        <v>0</v>
      </c>
      <c r="AB187" s="30">
        <v>0</v>
      </c>
      <c r="AC187" s="30">
        <v>0</v>
      </c>
      <c r="AD187" s="30">
        <v>0</v>
      </c>
      <c r="AE187" s="30">
        <v>0</v>
      </c>
    </row>
    <row r="188" spans="1:31" ht="15">
      <c r="A188" s="31">
        <v>2084</v>
      </c>
      <c r="B188" s="30">
        <v>0</v>
      </c>
      <c r="C188" s="30">
        <v>0</v>
      </c>
      <c r="D188" s="30">
        <v>0</v>
      </c>
      <c r="E188" s="30">
        <v>0</v>
      </c>
      <c r="F188" s="30">
        <v>0</v>
      </c>
      <c r="G188" s="30">
        <v>0</v>
      </c>
      <c r="H188" s="30">
        <v>0</v>
      </c>
      <c r="I188" s="30">
        <v>0</v>
      </c>
      <c r="J188" s="30">
        <v>0</v>
      </c>
      <c r="K188" s="30">
        <v>0</v>
      </c>
      <c r="L188" s="30">
        <v>0</v>
      </c>
      <c r="M188" s="30">
        <v>0</v>
      </c>
      <c r="N188" s="30">
        <v>0</v>
      </c>
      <c r="O188" s="30">
        <v>0</v>
      </c>
      <c r="P188" s="30">
        <v>0</v>
      </c>
      <c r="Q188" s="30">
        <v>0</v>
      </c>
      <c r="R188" s="30">
        <v>0</v>
      </c>
      <c r="S188" s="30">
        <v>0</v>
      </c>
      <c r="T188" s="30">
        <v>0</v>
      </c>
      <c r="U188" s="30">
        <v>0</v>
      </c>
      <c r="V188" s="30">
        <v>0</v>
      </c>
      <c r="W188" s="30">
        <v>0</v>
      </c>
      <c r="X188" s="30">
        <v>0</v>
      </c>
      <c r="Y188" s="30">
        <v>0</v>
      </c>
      <c r="Z188" s="30">
        <v>0</v>
      </c>
      <c r="AA188" s="30">
        <v>0</v>
      </c>
      <c r="AB188" s="30">
        <v>0</v>
      </c>
      <c r="AC188" s="30">
        <v>0</v>
      </c>
      <c r="AD188" s="30">
        <v>0</v>
      </c>
      <c r="AE188" s="30">
        <v>0</v>
      </c>
    </row>
    <row r="189" spans="1:31" ht="15">
      <c r="A189" s="31">
        <v>2084</v>
      </c>
      <c r="B189" s="30">
        <v>0</v>
      </c>
      <c r="C189" s="30">
        <v>0</v>
      </c>
      <c r="D189" s="30">
        <v>0</v>
      </c>
      <c r="E189" s="30">
        <v>0</v>
      </c>
      <c r="F189" s="30">
        <v>0</v>
      </c>
      <c r="G189" s="30">
        <v>0</v>
      </c>
      <c r="H189" s="30">
        <v>0</v>
      </c>
      <c r="I189" s="30">
        <v>0</v>
      </c>
      <c r="J189" s="30">
        <v>0</v>
      </c>
      <c r="K189" s="30">
        <v>0</v>
      </c>
      <c r="L189" s="30">
        <v>0</v>
      </c>
      <c r="M189" s="30">
        <v>0</v>
      </c>
      <c r="N189" s="30">
        <v>0</v>
      </c>
      <c r="O189" s="30">
        <v>0</v>
      </c>
      <c r="P189" s="30">
        <v>0</v>
      </c>
      <c r="Q189" s="30">
        <v>0</v>
      </c>
      <c r="R189" s="30">
        <v>0</v>
      </c>
      <c r="S189" s="30">
        <v>0</v>
      </c>
      <c r="T189" s="30">
        <v>0</v>
      </c>
      <c r="U189" s="30">
        <v>0</v>
      </c>
      <c r="V189" s="30">
        <v>0</v>
      </c>
      <c r="W189" s="30">
        <v>0</v>
      </c>
      <c r="X189" s="30">
        <v>0</v>
      </c>
      <c r="Y189" s="30">
        <v>0</v>
      </c>
      <c r="Z189" s="30">
        <v>0</v>
      </c>
      <c r="AA189" s="30">
        <v>0</v>
      </c>
      <c r="AB189" s="30">
        <v>0</v>
      </c>
      <c r="AC189" s="30">
        <v>0</v>
      </c>
      <c r="AD189" s="30">
        <v>0</v>
      </c>
      <c r="AE189" s="30">
        <v>0</v>
      </c>
    </row>
    <row r="190" spans="1:31" ht="15">
      <c r="A190" s="31">
        <v>2085</v>
      </c>
      <c r="B190" s="30">
        <v>0</v>
      </c>
      <c r="C190" s="30">
        <v>0</v>
      </c>
      <c r="D190" s="30">
        <v>0</v>
      </c>
      <c r="E190" s="30">
        <v>0</v>
      </c>
      <c r="F190" s="30">
        <v>0</v>
      </c>
      <c r="G190" s="30">
        <v>0</v>
      </c>
      <c r="H190" s="30">
        <v>0</v>
      </c>
      <c r="I190" s="30">
        <v>0</v>
      </c>
      <c r="J190" s="30">
        <v>0</v>
      </c>
      <c r="K190" s="30">
        <v>0</v>
      </c>
      <c r="L190" s="30">
        <v>0</v>
      </c>
      <c r="M190" s="30">
        <v>0</v>
      </c>
      <c r="N190" s="30">
        <v>0</v>
      </c>
      <c r="O190" s="30">
        <v>0</v>
      </c>
      <c r="P190" s="30">
        <v>0</v>
      </c>
      <c r="Q190" s="30">
        <v>0</v>
      </c>
      <c r="R190" s="30">
        <v>0</v>
      </c>
      <c r="S190" s="30">
        <v>0</v>
      </c>
      <c r="T190" s="30">
        <v>0</v>
      </c>
      <c r="U190" s="30">
        <v>0</v>
      </c>
      <c r="V190" s="30">
        <v>0</v>
      </c>
      <c r="W190" s="30">
        <v>0</v>
      </c>
      <c r="X190" s="30">
        <v>0</v>
      </c>
      <c r="Y190" s="30">
        <v>0</v>
      </c>
      <c r="Z190" s="30">
        <v>0</v>
      </c>
      <c r="AA190" s="30">
        <v>0</v>
      </c>
      <c r="AB190" s="30">
        <v>0</v>
      </c>
      <c r="AC190" s="30">
        <v>0</v>
      </c>
      <c r="AD190" s="30">
        <v>0</v>
      </c>
      <c r="AE190" s="30">
        <v>0</v>
      </c>
    </row>
    <row r="191" spans="1:31" ht="15">
      <c r="A191" s="31">
        <v>2085</v>
      </c>
      <c r="B191" s="30">
        <v>0</v>
      </c>
      <c r="C191" s="30">
        <v>0</v>
      </c>
      <c r="D191" s="30">
        <v>0</v>
      </c>
      <c r="E191" s="30">
        <v>0</v>
      </c>
      <c r="F191" s="30">
        <v>0</v>
      </c>
      <c r="G191" s="30">
        <v>0</v>
      </c>
      <c r="H191" s="30">
        <v>0</v>
      </c>
      <c r="I191" s="30">
        <v>0</v>
      </c>
      <c r="J191" s="30">
        <v>0</v>
      </c>
      <c r="K191" s="30">
        <v>0</v>
      </c>
      <c r="L191" s="30">
        <v>0</v>
      </c>
      <c r="M191" s="30">
        <v>0</v>
      </c>
      <c r="N191" s="30">
        <v>0</v>
      </c>
      <c r="O191" s="30">
        <v>0</v>
      </c>
      <c r="P191" s="30">
        <v>0</v>
      </c>
      <c r="Q191" s="30">
        <v>0</v>
      </c>
      <c r="R191" s="30">
        <v>0</v>
      </c>
      <c r="S191" s="30">
        <v>0</v>
      </c>
      <c r="T191" s="30">
        <v>0</v>
      </c>
      <c r="U191" s="30">
        <v>0</v>
      </c>
      <c r="V191" s="30">
        <v>0</v>
      </c>
      <c r="W191" s="30">
        <v>0</v>
      </c>
      <c r="X191" s="30">
        <v>0</v>
      </c>
      <c r="Y191" s="30">
        <v>0</v>
      </c>
      <c r="Z191" s="30">
        <v>0</v>
      </c>
      <c r="AA191" s="30">
        <v>0</v>
      </c>
      <c r="AB191" s="30">
        <v>0</v>
      </c>
      <c r="AC191" s="30">
        <v>0</v>
      </c>
      <c r="AD191" s="30">
        <v>0</v>
      </c>
      <c r="AE191" s="30">
        <v>0</v>
      </c>
    </row>
    <row r="192" spans="1:31" ht="15">
      <c r="A192" s="31">
        <v>2086</v>
      </c>
      <c r="B192" s="30">
        <v>0</v>
      </c>
      <c r="C192" s="30">
        <v>0</v>
      </c>
      <c r="D192" s="30">
        <v>0</v>
      </c>
      <c r="E192" s="30">
        <v>0</v>
      </c>
      <c r="F192" s="30">
        <v>0</v>
      </c>
      <c r="G192" s="30">
        <v>0</v>
      </c>
      <c r="H192" s="30">
        <v>0</v>
      </c>
      <c r="I192" s="30">
        <v>0</v>
      </c>
      <c r="J192" s="30">
        <v>0</v>
      </c>
      <c r="K192" s="30">
        <v>0</v>
      </c>
      <c r="L192" s="30">
        <v>0</v>
      </c>
      <c r="M192" s="30">
        <v>0</v>
      </c>
      <c r="N192" s="30">
        <v>0</v>
      </c>
      <c r="O192" s="30">
        <v>0</v>
      </c>
      <c r="P192" s="30">
        <v>0</v>
      </c>
      <c r="Q192" s="30">
        <v>0</v>
      </c>
      <c r="R192" s="30">
        <v>0</v>
      </c>
      <c r="S192" s="30">
        <v>0</v>
      </c>
      <c r="T192" s="30">
        <v>0</v>
      </c>
      <c r="U192" s="30">
        <v>0</v>
      </c>
      <c r="V192" s="30">
        <v>0</v>
      </c>
      <c r="W192" s="30">
        <v>0</v>
      </c>
      <c r="X192" s="30">
        <v>0</v>
      </c>
      <c r="Y192" s="30">
        <v>0</v>
      </c>
      <c r="Z192" s="30">
        <v>0</v>
      </c>
      <c r="AA192" s="30">
        <v>0</v>
      </c>
      <c r="AB192" s="30">
        <v>0</v>
      </c>
      <c r="AC192" s="30">
        <v>0</v>
      </c>
      <c r="AD192" s="30">
        <v>0</v>
      </c>
      <c r="AE192" s="30">
        <v>0</v>
      </c>
    </row>
    <row r="193" spans="1:31" ht="15">
      <c r="A193" s="31">
        <v>2086</v>
      </c>
      <c r="B193" s="30">
        <v>0</v>
      </c>
      <c r="C193" s="30">
        <v>0</v>
      </c>
      <c r="D193" s="30">
        <v>0</v>
      </c>
      <c r="E193" s="30">
        <v>0</v>
      </c>
      <c r="F193" s="30">
        <v>0</v>
      </c>
      <c r="G193" s="30">
        <v>0</v>
      </c>
      <c r="H193" s="30">
        <v>0</v>
      </c>
      <c r="I193" s="30">
        <v>0</v>
      </c>
      <c r="J193" s="30">
        <v>0</v>
      </c>
      <c r="K193" s="30">
        <v>0</v>
      </c>
      <c r="L193" s="30">
        <v>0</v>
      </c>
      <c r="M193" s="30">
        <v>0</v>
      </c>
      <c r="N193" s="30">
        <v>0</v>
      </c>
      <c r="O193" s="30">
        <v>0</v>
      </c>
      <c r="P193" s="30">
        <v>0</v>
      </c>
      <c r="Q193" s="30">
        <v>0</v>
      </c>
      <c r="R193" s="30">
        <v>0</v>
      </c>
      <c r="S193" s="30">
        <v>0</v>
      </c>
      <c r="T193" s="30">
        <v>0</v>
      </c>
      <c r="U193" s="30">
        <v>0</v>
      </c>
      <c r="V193" s="30">
        <v>0</v>
      </c>
      <c r="W193" s="30">
        <v>0</v>
      </c>
      <c r="X193" s="30">
        <v>0</v>
      </c>
      <c r="Y193" s="30">
        <v>0</v>
      </c>
      <c r="Z193" s="30">
        <v>0</v>
      </c>
      <c r="AA193" s="30">
        <v>0</v>
      </c>
      <c r="AB193" s="30">
        <v>0</v>
      </c>
      <c r="AC193" s="30">
        <v>0</v>
      </c>
      <c r="AD193" s="30">
        <v>0</v>
      </c>
      <c r="AE193" s="30">
        <v>0</v>
      </c>
    </row>
    <row r="194" spans="1:31" ht="15">
      <c r="A194" s="31">
        <v>2087</v>
      </c>
      <c r="B194" s="30">
        <v>0</v>
      </c>
      <c r="C194" s="30">
        <v>0</v>
      </c>
      <c r="D194" s="30">
        <v>0</v>
      </c>
      <c r="E194" s="30">
        <v>0</v>
      </c>
      <c r="F194" s="30">
        <v>0</v>
      </c>
      <c r="G194" s="30">
        <v>0</v>
      </c>
      <c r="H194" s="30">
        <v>0</v>
      </c>
      <c r="I194" s="30">
        <v>0</v>
      </c>
      <c r="J194" s="30">
        <v>0</v>
      </c>
      <c r="K194" s="30">
        <v>0</v>
      </c>
      <c r="L194" s="30">
        <v>0</v>
      </c>
      <c r="M194" s="30">
        <v>0</v>
      </c>
      <c r="N194" s="30">
        <v>0</v>
      </c>
      <c r="O194" s="30">
        <v>0</v>
      </c>
      <c r="P194" s="30">
        <v>0</v>
      </c>
      <c r="Q194" s="30">
        <v>0</v>
      </c>
      <c r="R194" s="30">
        <v>0</v>
      </c>
      <c r="S194" s="30">
        <v>0</v>
      </c>
      <c r="T194" s="30">
        <v>0</v>
      </c>
      <c r="U194" s="30">
        <v>0</v>
      </c>
      <c r="V194" s="30">
        <v>0</v>
      </c>
      <c r="W194" s="30">
        <v>0</v>
      </c>
      <c r="X194" s="30">
        <v>0</v>
      </c>
      <c r="Y194" s="30">
        <v>0</v>
      </c>
      <c r="Z194" s="30">
        <v>0</v>
      </c>
      <c r="AA194" s="30">
        <v>0</v>
      </c>
      <c r="AB194" s="30">
        <v>0</v>
      </c>
      <c r="AC194" s="30">
        <v>0</v>
      </c>
      <c r="AD194" s="30">
        <v>0</v>
      </c>
      <c r="AE194" s="30">
        <v>0</v>
      </c>
    </row>
    <row r="195" spans="1:31" ht="15">
      <c r="A195" s="31">
        <v>2087</v>
      </c>
      <c r="B195" s="30">
        <v>0</v>
      </c>
      <c r="C195" s="30">
        <v>0</v>
      </c>
      <c r="D195" s="30">
        <v>0</v>
      </c>
      <c r="E195" s="30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30">
        <v>0</v>
      </c>
      <c r="R195" s="30">
        <v>0</v>
      </c>
      <c r="S195" s="30">
        <v>0</v>
      </c>
      <c r="T195" s="30">
        <v>0</v>
      </c>
      <c r="U195" s="30">
        <v>0</v>
      </c>
      <c r="V195" s="30">
        <v>0</v>
      </c>
      <c r="W195" s="30">
        <v>0</v>
      </c>
      <c r="X195" s="30">
        <v>0</v>
      </c>
      <c r="Y195" s="30">
        <v>0</v>
      </c>
      <c r="Z195" s="30">
        <v>0</v>
      </c>
      <c r="AA195" s="30">
        <v>0</v>
      </c>
      <c r="AB195" s="30">
        <v>0</v>
      </c>
      <c r="AC195" s="30">
        <v>0</v>
      </c>
      <c r="AD195" s="30">
        <v>0</v>
      </c>
      <c r="AE195" s="30">
        <v>0</v>
      </c>
    </row>
    <row r="196" spans="1:31" ht="15">
      <c r="A196" s="31">
        <v>2088</v>
      </c>
      <c r="B196" s="30">
        <v>0</v>
      </c>
      <c r="C196" s="30">
        <v>0</v>
      </c>
      <c r="D196" s="30">
        <v>0</v>
      </c>
      <c r="E196" s="30">
        <v>0</v>
      </c>
      <c r="F196" s="30">
        <v>0</v>
      </c>
      <c r="G196" s="30">
        <v>0</v>
      </c>
      <c r="H196" s="30">
        <v>0</v>
      </c>
      <c r="I196" s="30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O196" s="30">
        <v>0</v>
      </c>
      <c r="P196" s="30">
        <v>0</v>
      </c>
      <c r="Q196" s="30">
        <v>0</v>
      </c>
      <c r="R196" s="30">
        <v>0</v>
      </c>
      <c r="S196" s="30">
        <v>0</v>
      </c>
      <c r="T196" s="30">
        <v>0</v>
      </c>
      <c r="U196" s="30">
        <v>0</v>
      </c>
      <c r="V196" s="30">
        <v>0</v>
      </c>
      <c r="W196" s="30">
        <v>0</v>
      </c>
      <c r="X196" s="30">
        <v>0</v>
      </c>
      <c r="Y196" s="30">
        <v>0</v>
      </c>
      <c r="Z196" s="30">
        <v>0</v>
      </c>
      <c r="AA196" s="30">
        <v>0</v>
      </c>
      <c r="AB196" s="30">
        <v>0</v>
      </c>
      <c r="AC196" s="30">
        <v>0</v>
      </c>
      <c r="AD196" s="30">
        <v>0</v>
      </c>
      <c r="AE196" s="30">
        <v>0</v>
      </c>
    </row>
    <row r="197" spans="1:31" ht="15">
      <c r="A197" s="31">
        <v>2088</v>
      </c>
      <c r="B197" s="30">
        <v>0</v>
      </c>
      <c r="C197" s="30">
        <v>0</v>
      </c>
      <c r="D197" s="30">
        <v>0</v>
      </c>
      <c r="E197" s="30">
        <v>0</v>
      </c>
      <c r="F197" s="30">
        <v>0</v>
      </c>
      <c r="G197" s="30">
        <v>0</v>
      </c>
      <c r="H197" s="30">
        <v>0</v>
      </c>
      <c r="I197" s="30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0</v>
      </c>
      <c r="Q197" s="30">
        <v>0</v>
      </c>
      <c r="R197" s="30">
        <v>0</v>
      </c>
      <c r="S197" s="30">
        <v>0</v>
      </c>
      <c r="T197" s="30">
        <v>0</v>
      </c>
      <c r="U197" s="30">
        <v>0</v>
      </c>
      <c r="V197" s="30">
        <v>0</v>
      </c>
      <c r="W197" s="30">
        <v>0</v>
      </c>
      <c r="X197" s="30">
        <v>0</v>
      </c>
      <c r="Y197" s="30">
        <v>0</v>
      </c>
      <c r="Z197" s="30">
        <v>0</v>
      </c>
      <c r="AA197" s="30">
        <v>0</v>
      </c>
      <c r="AB197" s="30">
        <v>0</v>
      </c>
      <c r="AC197" s="30">
        <v>0</v>
      </c>
      <c r="AD197" s="30">
        <v>0</v>
      </c>
      <c r="AE197" s="30">
        <v>0</v>
      </c>
    </row>
    <row r="198" spans="1:31" ht="15">
      <c r="A198" s="31">
        <v>2089</v>
      </c>
      <c r="B198" s="30">
        <v>0</v>
      </c>
      <c r="C198" s="30">
        <v>0</v>
      </c>
      <c r="D198" s="30">
        <v>0</v>
      </c>
      <c r="E198" s="30">
        <v>0</v>
      </c>
      <c r="F198" s="30">
        <v>0</v>
      </c>
      <c r="G198" s="30">
        <v>0</v>
      </c>
      <c r="H198" s="30">
        <v>0</v>
      </c>
      <c r="I198" s="30">
        <v>0</v>
      </c>
      <c r="J198" s="30">
        <v>0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0</v>
      </c>
      <c r="Q198" s="30">
        <v>0</v>
      </c>
      <c r="R198" s="30">
        <v>0</v>
      </c>
      <c r="S198" s="30">
        <v>0</v>
      </c>
      <c r="T198" s="30">
        <v>0</v>
      </c>
      <c r="U198" s="30">
        <v>0</v>
      </c>
      <c r="V198" s="30">
        <v>0</v>
      </c>
      <c r="W198" s="30">
        <v>0</v>
      </c>
      <c r="X198" s="30">
        <v>0</v>
      </c>
      <c r="Y198" s="30">
        <v>0</v>
      </c>
      <c r="Z198" s="30">
        <v>0</v>
      </c>
      <c r="AA198" s="30">
        <v>0</v>
      </c>
      <c r="AB198" s="30">
        <v>0</v>
      </c>
      <c r="AC198" s="30">
        <v>0</v>
      </c>
      <c r="AD198" s="30">
        <v>0</v>
      </c>
      <c r="AE198" s="30">
        <v>0</v>
      </c>
    </row>
    <row r="199" spans="1:31" ht="15">
      <c r="A199" s="31">
        <v>2089</v>
      </c>
      <c r="B199" s="30">
        <v>0</v>
      </c>
      <c r="C199" s="30">
        <v>0</v>
      </c>
      <c r="D199" s="30">
        <v>0</v>
      </c>
      <c r="E199" s="30">
        <v>0</v>
      </c>
      <c r="F199" s="30">
        <v>0</v>
      </c>
      <c r="G199" s="30">
        <v>0</v>
      </c>
      <c r="H199" s="30">
        <v>0</v>
      </c>
      <c r="I199" s="30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0">
        <v>0</v>
      </c>
      <c r="Q199" s="30">
        <v>0</v>
      </c>
      <c r="R199" s="30">
        <v>0</v>
      </c>
      <c r="S199" s="30">
        <v>0</v>
      </c>
      <c r="T199" s="30">
        <v>0</v>
      </c>
      <c r="U199" s="30">
        <v>0</v>
      </c>
      <c r="V199" s="30">
        <v>0</v>
      </c>
      <c r="W199" s="30">
        <v>0</v>
      </c>
      <c r="X199" s="30">
        <v>0</v>
      </c>
      <c r="Y199" s="30">
        <v>0</v>
      </c>
      <c r="Z199" s="30">
        <v>0</v>
      </c>
      <c r="AA199" s="30">
        <v>0</v>
      </c>
      <c r="AB199" s="30">
        <v>0</v>
      </c>
      <c r="AC199" s="30">
        <v>0</v>
      </c>
      <c r="AD199" s="30">
        <v>0</v>
      </c>
      <c r="AE199" s="30">
        <v>0</v>
      </c>
    </row>
    <row r="200" spans="1:31" ht="15">
      <c r="A200" s="31">
        <v>2090</v>
      </c>
      <c r="B200" s="30">
        <v>0</v>
      </c>
      <c r="C200" s="30">
        <v>0</v>
      </c>
      <c r="D200" s="30">
        <v>0</v>
      </c>
      <c r="E200" s="30">
        <v>0</v>
      </c>
      <c r="F200" s="30">
        <v>0</v>
      </c>
      <c r="G200" s="30">
        <v>0</v>
      </c>
      <c r="H200" s="30">
        <v>0</v>
      </c>
      <c r="I200" s="30">
        <v>0</v>
      </c>
      <c r="J200" s="30">
        <v>0</v>
      </c>
      <c r="K200" s="30">
        <v>0</v>
      </c>
      <c r="L200" s="30">
        <v>0</v>
      </c>
      <c r="M200" s="30">
        <v>0</v>
      </c>
      <c r="N200" s="30">
        <v>0</v>
      </c>
      <c r="O200" s="30">
        <v>0</v>
      </c>
      <c r="P200" s="30">
        <v>0</v>
      </c>
      <c r="Q200" s="30">
        <v>0</v>
      </c>
      <c r="R200" s="30">
        <v>0</v>
      </c>
      <c r="S200" s="30">
        <v>0</v>
      </c>
      <c r="T200" s="30">
        <v>0</v>
      </c>
      <c r="U200" s="30">
        <v>0</v>
      </c>
      <c r="V200" s="30">
        <v>0</v>
      </c>
      <c r="W200" s="30">
        <v>0</v>
      </c>
      <c r="X200" s="30">
        <v>0</v>
      </c>
      <c r="Y200" s="30">
        <v>0</v>
      </c>
      <c r="Z200" s="30">
        <v>0</v>
      </c>
      <c r="AA200" s="30">
        <v>0</v>
      </c>
      <c r="AB200" s="30">
        <v>0</v>
      </c>
      <c r="AC200" s="30">
        <v>0</v>
      </c>
      <c r="AD200" s="30">
        <v>0</v>
      </c>
      <c r="AE200" s="30">
        <v>0</v>
      </c>
    </row>
    <row r="201" spans="1:31" ht="15">
      <c r="A201" s="31">
        <v>2090</v>
      </c>
      <c r="B201" s="30">
        <v>0</v>
      </c>
      <c r="C201" s="30">
        <v>0</v>
      </c>
      <c r="D201" s="30">
        <v>0</v>
      </c>
      <c r="E201" s="30">
        <v>0</v>
      </c>
      <c r="F201" s="30">
        <v>0</v>
      </c>
      <c r="G201" s="30">
        <v>0</v>
      </c>
      <c r="H201" s="30">
        <v>0</v>
      </c>
      <c r="I201" s="30">
        <v>0</v>
      </c>
      <c r="J201" s="30">
        <v>0</v>
      </c>
      <c r="K201" s="30">
        <v>0</v>
      </c>
      <c r="L201" s="30">
        <v>0</v>
      </c>
      <c r="M201" s="30">
        <v>0</v>
      </c>
      <c r="N201" s="30">
        <v>0</v>
      </c>
      <c r="O201" s="30">
        <v>0</v>
      </c>
      <c r="P201" s="30">
        <v>0</v>
      </c>
      <c r="Q201" s="30">
        <v>0</v>
      </c>
      <c r="R201" s="30">
        <v>0</v>
      </c>
      <c r="S201" s="30">
        <v>0</v>
      </c>
      <c r="T201" s="30">
        <v>0</v>
      </c>
      <c r="U201" s="30">
        <v>0</v>
      </c>
      <c r="V201" s="30">
        <v>0</v>
      </c>
      <c r="W201" s="30">
        <v>0</v>
      </c>
      <c r="X201" s="30">
        <v>0</v>
      </c>
      <c r="Y201" s="30">
        <v>0</v>
      </c>
      <c r="Z201" s="30">
        <v>0</v>
      </c>
      <c r="AA201" s="30">
        <v>0</v>
      </c>
      <c r="AB201" s="30">
        <v>0</v>
      </c>
      <c r="AC201" s="30">
        <v>0</v>
      </c>
      <c r="AD201" s="30">
        <v>0</v>
      </c>
      <c r="AE201" s="30">
        <v>0</v>
      </c>
    </row>
    <row r="202" spans="1:31" ht="15">
      <c r="A202" s="31">
        <v>2091</v>
      </c>
      <c r="B202" s="30">
        <v>0</v>
      </c>
      <c r="C202" s="30">
        <v>0</v>
      </c>
      <c r="D202" s="30">
        <v>0</v>
      </c>
      <c r="E202" s="30">
        <v>0</v>
      </c>
      <c r="F202" s="30">
        <v>0</v>
      </c>
      <c r="G202" s="30">
        <v>0</v>
      </c>
      <c r="H202" s="30">
        <v>0</v>
      </c>
      <c r="I202" s="30">
        <v>0</v>
      </c>
      <c r="J202" s="30">
        <v>0</v>
      </c>
      <c r="K202" s="30">
        <v>0</v>
      </c>
      <c r="L202" s="30">
        <v>0</v>
      </c>
      <c r="M202" s="30">
        <v>0</v>
      </c>
      <c r="N202" s="30">
        <v>0</v>
      </c>
      <c r="O202" s="30">
        <v>0</v>
      </c>
      <c r="P202" s="30">
        <v>0</v>
      </c>
      <c r="Q202" s="30">
        <v>0</v>
      </c>
      <c r="R202" s="30">
        <v>0</v>
      </c>
      <c r="S202" s="30">
        <v>0</v>
      </c>
      <c r="T202" s="30">
        <v>0</v>
      </c>
      <c r="U202" s="30">
        <v>0</v>
      </c>
      <c r="V202" s="30">
        <v>0</v>
      </c>
      <c r="W202" s="30">
        <v>0</v>
      </c>
      <c r="X202" s="30">
        <v>0</v>
      </c>
      <c r="Y202" s="30">
        <v>0</v>
      </c>
      <c r="Z202" s="30">
        <v>0</v>
      </c>
      <c r="AA202" s="30">
        <v>0</v>
      </c>
      <c r="AB202" s="30">
        <v>0</v>
      </c>
      <c r="AC202" s="30">
        <v>0</v>
      </c>
      <c r="AD202" s="30">
        <v>0</v>
      </c>
      <c r="AE202" s="30">
        <v>0</v>
      </c>
    </row>
    <row r="203" spans="1:31" ht="15">
      <c r="A203" s="31">
        <v>2091</v>
      </c>
      <c r="B203" s="30">
        <v>0</v>
      </c>
      <c r="C203" s="30">
        <v>0</v>
      </c>
      <c r="D203" s="30">
        <v>0</v>
      </c>
      <c r="E203" s="30">
        <v>0</v>
      </c>
      <c r="F203" s="30">
        <v>0</v>
      </c>
      <c r="G203" s="30">
        <v>0</v>
      </c>
      <c r="H203" s="30">
        <v>0</v>
      </c>
      <c r="I203" s="30">
        <v>0</v>
      </c>
      <c r="J203" s="30">
        <v>0</v>
      </c>
      <c r="K203" s="30">
        <v>0</v>
      </c>
      <c r="L203" s="30">
        <v>0</v>
      </c>
      <c r="M203" s="30">
        <v>0</v>
      </c>
      <c r="N203" s="30">
        <v>0</v>
      </c>
      <c r="O203" s="30">
        <v>0</v>
      </c>
      <c r="P203" s="30">
        <v>0</v>
      </c>
      <c r="Q203" s="30">
        <v>0</v>
      </c>
      <c r="R203" s="30">
        <v>0</v>
      </c>
      <c r="S203" s="30">
        <v>0</v>
      </c>
      <c r="T203" s="30">
        <v>0</v>
      </c>
      <c r="U203" s="30">
        <v>0</v>
      </c>
      <c r="V203" s="30">
        <v>0</v>
      </c>
      <c r="W203" s="30">
        <v>0</v>
      </c>
      <c r="X203" s="30">
        <v>0</v>
      </c>
      <c r="Y203" s="30">
        <v>0</v>
      </c>
      <c r="Z203" s="30">
        <v>0</v>
      </c>
      <c r="AA203" s="30">
        <v>0</v>
      </c>
      <c r="AB203" s="30">
        <v>0</v>
      </c>
      <c r="AC203" s="30">
        <v>0</v>
      </c>
      <c r="AD203" s="30">
        <v>0</v>
      </c>
      <c r="AE203" s="30">
        <v>0</v>
      </c>
    </row>
    <row r="204" spans="1:31" ht="15">
      <c r="A204" s="31">
        <v>2092</v>
      </c>
      <c r="B204" s="30">
        <v>0</v>
      </c>
      <c r="C204" s="30">
        <v>0</v>
      </c>
      <c r="D204" s="30">
        <v>0</v>
      </c>
      <c r="E204" s="30">
        <v>0</v>
      </c>
      <c r="F204" s="30">
        <v>0</v>
      </c>
      <c r="G204" s="30">
        <v>0</v>
      </c>
      <c r="H204" s="30">
        <v>0</v>
      </c>
      <c r="I204" s="30">
        <v>0</v>
      </c>
      <c r="J204" s="30">
        <v>0</v>
      </c>
      <c r="K204" s="30">
        <v>0</v>
      </c>
      <c r="L204" s="30">
        <v>0</v>
      </c>
      <c r="M204" s="30">
        <v>0</v>
      </c>
      <c r="N204" s="30">
        <v>0</v>
      </c>
      <c r="O204" s="30">
        <v>0</v>
      </c>
      <c r="P204" s="30">
        <v>0</v>
      </c>
      <c r="Q204" s="30">
        <v>0</v>
      </c>
      <c r="R204" s="30">
        <v>0</v>
      </c>
      <c r="S204" s="30">
        <v>0</v>
      </c>
      <c r="T204" s="30">
        <v>0</v>
      </c>
      <c r="U204" s="30">
        <v>0</v>
      </c>
      <c r="V204" s="30">
        <v>0</v>
      </c>
      <c r="W204" s="30">
        <v>0</v>
      </c>
      <c r="X204" s="30">
        <v>0</v>
      </c>
      <c r="Y204" s="30">
        <v>0</v>
      </c>
      <c r="Z204" s="30">
        <v>0</v>
      </c>
      <c r="AA204" s="30">
        <v>0</v>
      </c>
      <c r="AB204" s="30">
        <v>0</v>
      </c>
      <c r="AC204" s="30">
        <v>0</v>
      </c>
      <c r="AD204" s="30">
        <v>0</v>
      </c>
      <c r="AE204" s="30">
        <v>0</v>
      </c>
    </row>
    <row r="205" spans="1:31" ht="15">
      <c r="A205" s="31">
        <v>2092</v>
      </c>
      <c r="B205" s="30">
        <v>0</v>
      </c>
      <c r="C205" s="30">
        <v>0</v>
      </c>
      <c r="D205" s="30">
        <v>0</v>
      </c>
      <c r="E205" s="30">
        <v>0</v>
      </c>
      <c r="F205" s="30">
        <v>0</v>
      </c>
      <c r="G205" s="30">
        <v>0</v>
      </c>
      <c r="H205" s="30">
        <v>0</v>
      </c>
      <c r="I205" s="30">
        <v>0</v>
      </c>
      <c r="J205" s="30">
        <v>0</v>
      </c>
      <c r="K205" s="30">
        <v>0</v>
      </c>
      <c r="L205" s="30">
        <v>0</v>
      </c>
      <c r="M205" s="30">
        <v>0</v>
      </c>
      <c r="N205" s="30">
        <v>0</v>
      </c>
      <c r="O205" s="30">
        <v>0</v>
      </c>
      <c r="P205" s="30">
        <v>0</v>
      </c>
      <c r="Q205" s="30">
        <v>0</v>
      </c>
      <c r="R205" s="30">
        <v>0</v>
      </c>
      <c r="S205" s="30">
        <v>0</v>
      </c>
      <c r="T205" s="30">
        <v>0</v>
      </c>
      <c r="U205" s="30">
        <v>0</v>
      </c>
      <c r="V205" s="30">
        <v>0</v>
      </c>
      <c r="W205" s="30">
        <v>0</v>
      </c>
      <c r="X205" s="30">
        <v>0</v>
      </c>
      <c r="Y205" s="30">
        <v>0</v>
      </c>
      <c r="Z205" s="30">
        <v>0</v>
      </c>
      <c r="AA205" s="30">
        <v>0</v>
      </c>
      <c r="AB205" s="30">
        <v>0</v>
      </c>
      <c r="AC205" s="30">
        <v>0</v>
      </c>
      <c r="AD205" s="30">
        <v>0</v>
      </c>
      <c r="AE205" s="30">
        <v>0</v>
      </c>
    </row>
    <row r="206" spans="1:31" ht="15">
      <c r="A206" s="31">
        <v>2093</v>
      </c>
      <c r="B206" s="30">
        <v>0</v>
      </c>
      <c r="C206" s="30">
        <v>0</v>
      </c>
      <c r="D206" s="30">
        <v>0</v>
      </c>
      <c r="E206" s="30">
        <v>0</v>
      </c>
      <c r="F206" s="30">
        <v>0</v>
      </c>
      <c r="G206" s="30">
        <v>0</v>
      </c>
      <c r="H206" s="30">
        <v>0</v>
      </c>
      <c r="I206" s="30">
        <v>0</v>
      </c>
      <c r="J206" s="30">
        <v>0</v>
      </c>
      <c r="K206" s="30">
        <v>0</v>
      </c>
      <c r="L206" s="30">
        <v>0</v>
      </c>
      <c r="M206" s="30">
        <v>0</v>
      </c>
      <c r="N206" s="30">
        <v>0</v>
      </c>
      <c r="O206" s="30">
        <v>0</v>
      </c>
      <c r="P206" s="30">
        <v>0</v>
      </c>
      <c r="Q206" s="30">
        <v>0</v>
      </c>
      <c r="R206" s="30">
        <v>0</v>
      </c>
      <c r="S206" s="30">
        <v>0</v>
      </c>
      <c r="T206" s="30">
        <v>0</v>
      </c>
      <c r="U206" s="30">
        <v>0</v>
      </c>
      <c r="V206" s="30">
        <v>0</v>
      </c>
      <c r="W206" s="30">
        <v>0</v>
      </c>
      <c r="X206" s="30">
        <v>0</v>
      </c>
      <c r="Y206" s="30">
        <v>0</v>
      </c>
      <c r="Z206" s="30">
        <v>0</v>
      </c>
      <c r="AA206" s="30">
        <v>0</v>
      </c>
      <c r="AB206" s="30">
        <v>0</v>
      </c>
      <c r="AC206" s="30">
        <v>0</v>
      </c>
      <c r="AD206" s="30">
        <v>0</v>
      </c>
      <c r="AE206" s="30">
        <v>0</v>
      </c>
    </row>
    <row r="207" spans="1:31" ht="15">
      <c r="A207" s="31">
        <v>2093</v>
      </c>
      <c r="B207" s="30">
        <v>0</v>
      </c>
      <c r="C207" s="30">
        <v>0</v>
      </c>
      <c r="D207" s="30">
        <v>0</v>
      </c>
      <c r="E207" s="30">
        <v>0</v>
      </c>
      <c r="F207" s="30">
        <v>0</v>
      </c>
      <c r="G207" s="30">
        <v>0</v>
      </c>
      <c r="H207" s="30">
        <v>0</v>
      </c>
      <c r="I207" s="30">
        <v>0</v>
      </c>
      <c r="J207" s="30">
        <v>0</v>
      </c>
      <c r="K207" s="30">
        <v>0</v>
      </c>
      <c r="L207" s="30">
        <v>0</v>
      </c>
      <c r="M207" s="30">
        <v>0</v>
      </c>
      <c r="N207" s="30">
        <v>0</v>
      </c>
      <c r="O207" s="30">
        <v>0</v>
      </c>
      <c r="P207" s="30">
        <v>0</v>
      </c>
      <c r="Q207" s="30">
        <v>0</v>
      </c>
      <c r="R207" s="30">
        <v>0</v>
      </c>
      <c r="S207" s="30">
        <v>0</v>
      </c>
      <c r="T207" s="30">
        <v>0</v>
      </c>
      <c r="U207" s="30">
        <v>0</v>
      </c>
      <c r="V207" s="30">
        <v>0</v>
      </c>
      <c r="W207" s="30">
        <v>0</v>
      </c>
      <c r="X207" s="30">
        <v>0</v>
      </c>
      <c r="Y207" s="30">
        <v>0</v>
      </c>
      <c r="Z207" s="30">
        <v>0</v>
      </c>
      <c r="AA207" s="30">
        <v>0</v>
      </c>
      <c r="AB207" s="30">
        <v>0</v>
      </c>
      <c r="AC207" s="30">
        <v>0</v>
      </c>
      <c r="AD207" s="30">
        <v>0</v>
      </c>
      <c r="AE207" s="30">
        <v>0</v>
      </c>
    </row>
    <row r="208" spans="1:31" ht="15">
      <c r="A208" s="31">
        <v>2094</v>
      </c>
      <c r="B208" s="30">
        <v>0</v>
      </c>
      <c r="C208" s="30">
        <v>0</v>
      </c>
      <c r="D208" s="30">
        <v>0</v>
      </c>
      <c r="E208" s="30">
        <v>0</v>
      </c>
      <c r="F208" s="30">
        <v>0</v>
      </c>
      <c r="G208" s="30">
        <v>0</v>
      </c>
      <c r="H208" s="30">
        <v>0</v>
      </c>
      <c r="I208" s="30">
        <v>0</v>
      </c>
      <c r="J208" s="30">
        <v>0</v>
      </c>
      <c r="K208" s="30">
        <v>0</v>
      </c>
      <c r="L208" s="30">
        <v>0</v>
      </c>
      <c r="M208" s="30">
        <v>0</v>
      </c>
      <c r="N208" s="30">
        <v>0</v>
      </c>
      <c r="O208" s="30">
        <v>0</v>
      </c>
      <c r="P208" s="30">
        <v>0</v>
      </c>
      <c r="Q208" s="30">
        <v>0</v>
      </c>
      <c r="R208" s="30">
        <v>0</v>
      </c>
      <c r="S208" s="30">
        <v>0</v>
      </c>
      <c r="T208" s="30">
        <v>0</v>
      </c>
      <c r="U208" s="30">
        <v>0</v>
      </c>
      <c r="V208" s="30">
        <v>0</v>
      </c>
      <c r="W208" s="30">
        <v>0</v>
      </c>
      <c r="X208" s="30">
        <v>0</v>
      </c>
      <c r="Y208" s="30">
        <v>0</v>
      </c>
      <c r="Z208" s="30">
        <v>0</v>
      </c>
      <c r="AA208" s="30">
        <v>0</v>
      </c>
      <c r="AB208" s="30">
        <v>0</v>
      </c>
      <c r="AC208" s="30">
        <v>0</v>
      </c>
      <c r="AD208" s="30">
        <v>0</v>
      </c>
      <c r="AE208" s="30">
        <v>0</v>
      </c>
    </row>
    <row r="209" spans="1:31" ht="15">
      <c r="A209" s="31">
        <v>2094</v>
      </c>
      <c r="B209" s="30">
        <v>0</v>
      </c>
      <c r="C209" s="30">
        <v>0</v>
      </c>
      <c r="D209" s="30">
        <v>0</v>
      </c>
      <c r="E209" s="30">
        <v>0</v>
      </c>
      <c r="F209" s="30">
        <v>0</v>
      </c>
      <c r="G209" s="30">
        <v>0</v>
      </c>
      <c r="H209" s="30">
        <v>0</v>
      </c>
      <c r="I209" s="30">
        <v>0</v>
      </c>
      <c r="J209" s="30">
        <v>0</v>
      </c>
      <c r="K209" s="30">
        <v>0</v>
      </c>
      <c r="L209" s="30">
        <v>0</v>
      </c>
      <c r="M209" s="30">
        <v>0</v>
      </c>
      <c r="N209" s="30">
        <v>0</v>
      </c>
      <c r="O209" s="30">
        <v>0</v>
      </c>
      <c r="P209" s="30">
        <v>0</v>
      </c>
      <c r="Q209" s="30">
        <v>0</v>
      </c>
      <c r="R209" s="30">
        <v>0</v>
      </c>
      <c r="S209" s="30">
        <v>0</v>
      </c>
      <c r="T209" s="30">
        <v>0</v>
      </c>
      <c r="U209" s="30">
        <v>0</v>
      </c>
      <c r="V209" s="30">
        <v>0</v>
      </c>
      <c r="W209" s="30">
        <v>0</v>
      </c>
      <c r="X209" s="30">
        <v>0</v>
      </c>
      <c r="Y209" s="30">
        <v>0</v>
      </c>
      <c r="Z209" s="30">
        <v>0</v>
      </c>
      <c r="AA209" s="30">
        <v>0</v>
      </c>
      <c r="AB209" s="30">
        <v>0</v>
      </c>
      <c r="AC209" s="30">
        <v>0</v>
      </c>
      <c r="AD209" s="30">
        <v>0</v>
      </c>
      <c r="AE209" s="30">
        <v>0</v>
      </c>
    </row>
    <row r="210" spans="1:31" ht="15">
      <c r="A210" s="31">
        <v>2095</v>
      </c>
      <c r="B210" s="30">
        <v>0</v>
      </c>
      <c r="C210" s="30">
        <v>0</v>
      </c>
      <c r="D210" s="30">
        <v>0</v>
      </c>
      <c r="E210" s="30">
        <v>0</v>
      </c>
      <c r="F210" s="30">
        <v>0</v>
      </c>
      <c r="G210" s="30">
        <v>0</v>
      </c>
      <c r="H210" s="30">
        <v>0</v>
      </c>
      <c r="I210" s="30">
        <v>0</v>
      </c>
      <c r="J210" s="30">
        <v>0</v>
      </c>
      <c r="K210" s="30">
        <v>0</v>
      </c>
      <c r="L210" s="30">
        <v>0</v>
      </c>
      <c r="M210" s="30">
        <v>0</v>
      </c>
      <c r="N210" s="30">
        <v>0</v>
      </c>
      <c r="O210" s="30">
        <v>0</v>
      </c>
      <c r="P210" s="30">
        <v>0</v>
      </c>
      <c r="Q210" s="30">
        <v>0</v>
      </c>
      <c r="R210" s="30">
        <v>0</v>
      </c>
      <c r="S210" s="30">
        <v>0</v>
      </c>
      <c r="T210" s="30">
        <v>0</v>
      </c>
      <c r="U210" s="30">
        <v>0</v>
      </c>
      <c r="V210" s="30">
        <v>0</v>
      </c>
      <c r="W210" s="30">
        <v>0</v>
      </c>
      <c r="X210" s="30">
        <v>0</v>
      </c>
      <c r="Y210" s="30">
        <v>0</v>
      </c>
      <c r="Z210" s="30">
        <v>0</v>
      </c>
      <c r="AA210" s="30">
        <v>0</v>
      </c>
      <c r="AB210" s="30">
        <v>0</v>
      </c>
      <c r="AC210" s="30">
        <v>0</v>
      </c>
      <c r="AD210" s="30">
        <v>0</v>
      </c>
      <c r="AE210" s="30">
        <v>0</v>
      </c>
    </row>
    <row r="211" spans="1:31" ht="15">
      <c r="A211" s="31">
        <v>2095</v>
      </c>
      <c r="B211" s="30">
        <v>0</v>
      </c>
      <c r="C211" s="30">
        <v>0</v>
      </c>
      <c r="D211" s="30">
        <v>0</v>
      </c>
      <c r="E211" s="30">
        <v>0</v>
      </c>
      <c r="F211" s="30">
        <v>0</v>
      </c>
      <c r="G211" s="30">
        <v>0</v>
      </c>
      <c r="H211" s="30">
        <v>0</v>
      </c>
      <c r="I211" s="30">
        <v>0</v>
      </c>
      <c r="J211" s="30">
        <v>0</v>
      </c>
      <c r="K211" s="30">
        <v>0</v>
      </c>
      <c r="L211" s="30">
        <v>0</v>
      </c>
      <c r="M211" s="30">
        <v>0</v>
      </c>
      <c r="N211" s="30">
        <v>0</v>
      </c>
      <c r="O211" s="30">
        <v>0</v>
      </c>
      <c r="P211" s="30">
        <v>0</v>
      </c>
      <c r="Q211" s="30">
        <v>0</v>
      </c>
      <c r="R211" s="30">
        <v>0</v>
      </c>
      <c r="S211" s="30">
        <v>0</v>
      </c>
      <c r="T211" s="30">
        <v>0</v>
      </c>
      <c r="U211" s="30">
        <v>0</v>
      </c>
      <c r="V211" s="30">
        <v>0</v>
      </c>
      <c r="W211" s="30">
        <v>0</v>
      </c>
      <c r="X211" s="30">
        <v>0</v>
      </c>
      <c r="Y211" s="30">
        <v>0</v>
      </c>
      <c r="Z211" s="30">
        <v>0</v>
      </c>
      <c r="AA211" s="30">
        <v>0</v>
      </c>
      <c r="AB211" s="30">
        <v>0</v>
      </c>
      <c r="AC211" s="30">
        <v>0</v>
      </c>
      <c r="AD211" s="30">
        <v>0</v>
      </c>
      <c r="AE211" s="30">
        <v>0</v>
      </c>
    </row>
    <row r="212" spans="1:31" ht="15">
      <c r="A212" s="31">
        <v>2096</v>
      </c>
      <c r="B212" s="30">
        <v>0</v>
      </c>
      <c r="C212" s="30">
        <v>0</v>
      </c>
      <c r="D212" s="30">
        <v>0</v>
      </c>
      <c r="E212" s="30">
        <v>0</v>
      </c>
      <c r="F212" s="30">
        <v>0</v>
      </c>
      <c r="G212" s="30">
        <v>0</v>
      </c>
      <c r="H212" s="30">
        <v>0</v>
      </c>
      <c r="I212" s="30">
        <v>0</v>
      </c>
      <c r="J212" s="30">
        <v>0</v>
      </c>
      <c r="K212" s="30">
        <v>0</v>
      </c>
      <c r="L212" s="30">
        <v>0</v>
      </c>
      <c r="M212" s="30">
        <v>0</v>
      </c>
      <c r="N212" s="30">
        <v>0</v>
      </c>
      <c r="O212" s="30">
        <v>0</v>
      </c>
      <c r="P212" s="30">
        <v>0</v>
      </c>
      <c r="Q212" s="30">
        <v>0</v>
      </c>
      <c r="R212" s="30">
        <v>0</v>
      </c>
      <c r="S212" s="30">
        <v>0</v>
      </c>
      <c r="T212" s="30">
        <v>0</v>
      </c>
      <c r="U212" s="30">
        <v>0</v>
      </c>
      <c r="V212" s="30">
        <v>0</v>
      </c>
      <c r="W212" s="30">
        <v>0</v>
      </c>
      <c r="X212" s="30">
        <v>0</v>
      </c>
      <c r="Y212" s="30">
        <v>0</v>
      </c>
      <c r="Z212" s="30">
        <v>0</v>
      </c>
      <c r="AA212" s="30">
        <v>0</v>
      </c>
      <c r="AB212" s="30">
        <v>0</v>
      </c>
      <c r="AC212" s="30">
        <v>0</v>
      </c>
      <c r="AD212" s="30">
        <v>0</v>
      </c>
      <c r="AE212" s="30">
        <v>0</v>
      </c>
    </row>
    <row r="213" spans="1:31" ht="15">
      <c r="A213" s="31">
        <v>2096</v>
      </c>
      <c r="B213" s="30">
        <v>0</v>
      </c>
      <c r="C213" s="30">
        <v>0</v>
      </c>
      <c r="D213" s="30">
        <v>0</v>
      </c>
      <c r="E213" s="30">
        <v>0</v>
      </c>
      <c r="F213" s="30">
        <v>0</v>
      </c>
      <c r="G213" s="30">
        <v>0</v>
      </c>
      <c r="H213" s="30">
        <v>0</v>
      </c>
      <c r="I213" s="30">
        <v>0</v>
      </c>
      <c r="J213" s="30">
        <v>0</v>
      </c>
      <c r="K213" s="30">
        <v>0</v>
      </c>
      <c r="L213" s="30">
        <v>0</v>
      </c>
      <c r="M213" s="30">
        <v>0</v>
      </c>
      <c r="N213" s="30">
        <v>0</v>
      </c>
      <c r="O213" s="30">
        <v>0</v>
      </c>
      <c r="P213" s="30">
        <v>0</v>
      </c>
      <c r="Q213" s="30">
        <v>0</v>
      </c>
      <c r="R213" s="30">
        <v>0</v>
      </c>
      <c r="S213" s="30">
        <v>0</v>
      </c>
      <c r="T213" s="30">
        <v>0</v>
      </c>
      <c r="U213" s="30">
        <v>0</v>
      </c>
      <c r="V213" s="30">
        <v>0</v>
      </c>
      <c r="W213" s="30">
        <v>0</v>
      </c>
      <c r="X213" s="30">
        <v>0</v>
      </c>
      <c r="Y213" s="30">
        <v>0</v>
      </c>
      <c r="Z213" s="30">
        <v>0</v>
      </c>
      <c r="AA213" s="30">
        <v>0</v>
      </c>
      <c r="AB213" s="30">
        <v>0</v>
      </c>
      <c r="AC213" s="30">
        <v>0</v>
      </c>
      <c r="AD213" s="30">
        <v>0</v>
      </c>
      <c r="AE213" s="30">
        <v>0</v>
      </c>
    </row>
    <row r="214" spans="1:31" ht="15">
      <c r="A214" s="31">
        <v>2097</v>
      </c>
      <c r="B214" s="30">
        <v>0</v>
      </c>
      <c r="C214" s="30">
        <v>0</v>
      </c>
      <c r="D214" s="30">
        <v>0</v>
      </c>
      <c r="E214" s="30">
        <v>0</v>
      </c>
      <c r="F214" s="30">
        <v>0</v>
      </c>
      <c r="G214" s="30">
        <v>0</v>
      </c>
      <c r="H214" s="30">
        <v>0</v>
      </c>
      <c r="I214" s="30">
        <v>0</v>
      </c>
      <c r="J214" s="30">
        <v>0</v>
      </c>
      <c r="K214" s="30">
        <v>0</v>
      </c>
      <c r="L214" s="30">
        <v>0</v>
      </c>
      <c r="M214" s="30">
        <v>0</v>
      </c>
      <c r="N214" s="30">
        <v>0</v>
      </c>
      <c r="O214" s="30">
        <v>0</v>
      </c>
      <c r="P214" s="30">
        <v>0</v>
      </c>
      <c r="Q214" s="30">
        <v>0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0</v>
      </c>
      <c r="X214" s="30">
        <v>0</v>
      </c>
      <c r="Y214" s="30">
        <v>0</v>
      </c>
      <c r="Z214" s="30">
        <v>0</v>
      </c>
      <c r="AA214" s="30">
        <v>0</v>
      </c>
      <c r="AB214" s="30">
        <v>0</v>
      </c>
      <c r="AC214" s="30">
        <v>0</v>
      </c>
      <c r="AD214" s="30">
        <v>0</v>
      </c>
      <c r="AE214" s="30">
        <v>0</v>
      </c>
    </row>
    <row r="215" spans="1:31" ht="15">
      <c r="A215" s="31">
        <v>2097</v>
      </c>
      <c r="B215" s="30">
        <v>0</v>
      </c>
      <c r="C215" s="30">
        <v>0</v>
      </c>
      <c r="D215" s="30">
        <v>0</v>
      </c>
      <c r="E215" s="30">
        <v>0</v>
      </c>
      <c r="F215" s="30">
        <v>0</v>
      </c>
      <c r="G215" s="30">
        <v>0</v>
      </c>
      <c r="H215" s="30">
        <v>0</v>
      </c>
      <c r="I215" s="30">
        <v>0</v>
      </c>
      <c r="J215" s="30">
        <v>0</v>
      </c>
      <c r="K215" s="30">
        <v>0</v>
      </c>
      <c r="L215" s="30">
        <v>0</v>
      </c>
      <c r="M215" s="30">
        <v>0</v>
      </c>
      <c r="N215" s="30">
        <v>0</v>
      </c>
      <c r="O215" s="30">
        <v>0</v>
      </c>
      <c r="P215" s="30">
        <v>0</v>
      </c>
      <c r="Q215" s="30">
        <v>0</v>
      </c>
      <c r="R215" s="30">
        <v>0</v>
      </c>
      <c r="S215" s="30">
        <v>0</v>
      </c>
      <c r="T215" s="30">
        <v>0</v>
      </c>
      <c r="U215" s="30">
        <v>0</v>
      </c>
      <c r="V215" s="30">
        <v>0</v>
      </c>
      <c r="W215" s="30">
        <v>0</v>
      </c>
      <c r="X215" s="30">
        <v>0</v>
      </c>
      <c r="Y215" s="30">
        <v>0</v>
      </c>
      <c r="Z215" s="30">
        <v>0</v>
      </c>
      <c r="AA215" s="30">
        <v>0</v>
      </c>
      <c r="AB215" s="30">
        <v>0</v>
      </c>
      <c r="AC215" s="30">
        <v>0</v>
      </c>
      <c r="AD215" s="30">
        <v>0</v>
      </c>
      <c r="AE215" s="30">
        <v>0</v>
      </c>
    </row>
    <row r="216" spans="1:31" ht="15">
      <c r="A216" s="31">
        <v>2098</v>
      </c>
      <c r="B216" s="30">
        <v>0</v>
      </c>
      <c r="C216" s="30">
        <v>0</v>
      </c>
      <c r="D216" s="30">
        <v>0</v>
      </c>
      <c r="E216" s="30">
        <v>0</v>
      </c>
      <c r="F216" s="30">
        <v>0</v>
      </c>
      <c r="G216" s="30">
        <v>0</v>
      </c>
      <c r="H216" s="30">
        <v>0</v>
      </c>
      <c r="I216" s="30">
        <v>0</v>
      </c>
      <c r="J216" s="30">
        <v>0</v>
      </c>
      <c r="K216" s="30">
        <v>0</v>
      </c>
      <c r="L216" s="30">
        <v>0</v>
      </c>
      <c r="M216" s="30">
        <v>0</v>
      </c>
      <c r="N216" s="30">
        <v>0</v>
      </c>
      <c r="O216" s="30">
        <v>0</v>
      </c>
      <c r="P216" s="30">
        <v>0</v>
      </c>
      <c r="Q216" s="30">
        <v>0</v>
      </c>
      <c r="R216" s="30">
        <v>0</v>
      </c>
      <c r="S216" s="30">
        <v>0</v>
      </c>
      <c r="T216" s="30">
        <v>0</v>
      </c>
      <c r="U216" s="30">
        <v>0</v>
      </c>
      <c r="V216" s="30">
        <v>0</v>
      </c>
      <c r="W216" s="30">
        <v>0</v>
      </c>
      <c r="X216" s="30">
        <v>0</v>
      </c>
      <c r="Y216" s="30">
        <v>0</v>
      </c>
      <c r="Z216" s="30">
        <v>0</v>
      </c>
      <c r="AA216" s="30">
        <v>0</v>
      </c>
      <c r="AB216" s="30">
        <v>0</v>
      </c>
      <c r="AC216" s="30">
        <v>0</v>
      </c>
      <c r="AD216" s="30">
        <v>0</v>
      </c>
      <c r="AE216" s="30">
        <v>0</v>
      </c>
    </row>
    <row r="217" spans="1:31" ht="15">
      <c r="A217" s="31">
        <v>2098</v>
      </c>
      <c r="B217" s="30">
        <v>0</v>
      </c>
      <c r="C217" s="30">
        <v>0</v>
      </c>
      <c r="D217" s="30">
        <v>0</v>
      </c>
      <c r="E217" s="30">
        <v>0</v>
      </c>
      <c r="F217" s="30">
        <v>0</v>
      </c>
      <c r="G217" s="30">
        <v>0</v>
      </c>
      <c r="H217" s="30">
        <v>0</v>
      </c>
      <c r="I217" s="30">
        <v>0</v>
      </c>
      <c r="J217" s="30">
        <v>0</v>
      </c>
      <c r="K217" s="30">
        <v>0</v>
      </c>
      <c r="L217" s="30">
        <v>0</v>
      </c>
      <c r="M217" s="30">
        <v>0</v>
      </c>
      <c r="N217" s="30">
        <v>0</v>
      </c>
      <c r="O217" s="30">
        <v>0</v>
      </c>
      <c r="P217" s="30">
        <v>0</v>
      </c>
      <c r="Q217" s="30">
        <v>0</v>
      </c>
      <c r="R217" s="30">
        <v>0</v>
      </c>
      <c r="S217" s="30">
        <v>0</v>
      </c>
      <c r="T217" s="30">
        <v>0</v>
      </c>
      <c r="U217" s="30">
        <v>0</v>
      </c>
      <c r="V217" s="30">
        <v>0</v>
      </c>
      <c r="W217" s="30">
        <v>0</v>
      </c>
      <c r="X217" s="30">
        <v>0</v>
      </c>
      <c r="Y217" s="30">
        <v>0</v>
      </c>
      <c r="Z217" s="30">
        <v>0</v>
      </c>
      <c r="AA217" s="30">
        <v>0</v>
      </c>
      <c r="AB217" s="30">
        <v>0</v>
      </c>
      <c r="AC217" s="30">
        <v>0</v>
      </c>
      <c r="AD217" s="30">
        <v>0</v>
      </c>
      <c r="AE217" s="30">
        <v>0</v>
      </c>
    </row>
    <row r="218" spans="1:31" ht="15">
      <c r="A218" s="31">
        <v>2099</v>
      </c>
      <c r="B218" s="30">
        <v>0</v>
      </c>
      <c r="C218" s="30">
        <v>0</v>
      </c>
      <c r="D218" s="30">
        <v>0</v>
      </c>
      <c r="E218" s="30">
        <v>0</v>
      </c>
      <c r="F218" s="30">
        <v>0</v>
      </c>
      <c r="G218" s="30">
        <v>0</v>
      </c>
      <c r="H218" s="30">
        <v>0</v>
      </c>
      <c r="I218" s="30">
        <v>0</v>
      </c>
      <c r="J218" s="30">
        <v>0</v>
      </c>
      <c r="K218" s="30">
        <v>0</v>
      </c>
      <c r="L218" s="30">
        <v>0</v>
      </c>
      <c r="M218" s="30">
        <v>0</v>
      </c>
      <c r="N218" s="30">
        <v>0</v>
      </c>
      <c r="O218" s="30">
        <v>0</v>
      </c>
      <c r="P218" s="30">
        <v>0</v>
      </c>
      <c r="Q218" s="30">
        <v>0</v>
      </c>
      <c r="R218" s="30">
        <v>0</v>
      </c>
      <c r="S218" s="30">
        <v>0</v>
      </c>
      <c r="T218" s="30">
        <v>0</v>
      </c>
      <c r="U218" s="30">
        <v>0</v>
      </c>
      <c r="V218" s="30">
        <v>0</v>
      </c>
      <c r="W218" s="30">
        <v>0</v>
      </c>
      <c r="X218" s="30">
        <v>0</v>
      </c>
      <c r="Y218" s="30">
        <v>0</v>
      </c>
      <c r="Z218" s="30">
        <v>0</v>
      </c>
      <c r="AA218" s="30">
        <v>0</v>
      </c>
      <c r="AB218" s="30">
        <v>0</v>
      </c>
      <c r="AC218" s="30">
        <v>0</v>
      </c>
      <c r="AD218" s="30">
        <v>0</v>
      </c>
      <c r="AE218" s="30">
        <v>0</v>
      </c>
    </row>
    <row r="219" spans="1:31" ht="15">
      <c r="A219" s="31">
        <v>2099</v>
      </c>
      <c r="B219" s="30">
        <v>0</v>
      </c>
      <c r="C219" s="30">
        <v>0</v>
      </c>
      <c r="D219" s="30">
        <v>0</v>
      </c>
      <c r="E219" s="30">
        <v>0</v>
      </c>
      <c r="F219" s="30">
        <v>0</v>
      </c>
      <c r="G219" s="30">
        <v>0</v>
      </c>
      <c r="H219" s="30">
        <v>0</v>
      </c>
      <c r="I219" s="30">
        <v>0</v>
      </c>
      <c r="J219" s="30">
        <v>0</v>
      </c>
      <c r="K219" s="30">
        <v>0</v>
      </c>
      <c r="L219" s="30">
        <v>0</v>
      </c>
      <c r="M219" s="30">
        <v>0</v>
      </c>
      <c r="N219" s="30">
        <v>0</v>
      </c>
      <c r="O219" s="30">
        <v>0</v>
      </c>
      <c r="P219" s="30">
        <v>0</v>
      </c>
      <c r="Q219" s="30">
        <v>0</v>
      </c>
      <c r="R219" s="30">
        <v>0</v>
      </c>
      <c r="S219" s="30">
        <v>0</v>
      </c>
      <c r="T219" s="30">
        <v>0</v>
      </c>
      <c r="U219" s="30">
        <v>0</v>
      </c>
      <c r="V219" s="30">
        <v>0</v>
      </c>
      <c r="W219" s="30">
        <v>0</v>
      </c>
      <c r="X219" s="30">
        <v>0</v>
      </c>
      <c r="Y219" s="30">
        <v>0</v>
      </c>
      <c r="Z219" s="30">
        <v>0</v>
      </c>
      <c r="AA219" s="30">
        <v>0</v>
      </c>
      <c r="AB219" s="30">
        <v>0</v>
      </c>
      <c r="AC219" s="30">
        <v>0</v>
      </c>
      <c r="AD219" s="30">
        <v>0</v>
      </c>
      <c r="AE219" s="30">
        <v>0</v>
      </c>
    </row>
    <row r="220" spans="1:31" ht="15">
      <c r="A220" s="31">
        <v>2100</v>
      </c>
      <c r="B220" s="30">
        <v>0</v>
      </c>
      <c r="C220" s="30">
        <v>0</v>
      </c>
      <c r="D220" s="30">
        <v>0</v>
      </c>
      <c r="E220" s="30">
        <v>0</v>
      </c>
      <c r="F220" s="30">
        <v>0</v>
      </c>
      <c r="G220" s="30">
        <v>0</v>
      </c>
      <c r="H220" s="30">
        <v>0</v>
      </c>
      <c r="I220" s="30">
        <v>0</v>
      </c>
      <c r="J220" s="30">
        <v>0</v>
      </c>
      <c r="K220" s="30">
        <v>0</v>
      </c>
      <c r="L220" s="30">
        <v>0</v>
      </c>
      <c r="M220" s="30">
        <v>0</v>
      </c>
      <c r="N220" s="30">
        <v>0</v>
      </c>
      <c r="O220" s="30">
        <v>0</v>
      </c>
      <c r="P220" s="30">
        <v>0</v>
      </c>
      <c r="Q220" s="30">
        <v>0</v>
      </c>
      <c r="R220" s="30">
        <v>0</v>
      </c>
      <c r="S220" s="30">
        <v>0</v>
      </c>
      <c r="T220" s="30">
        <v>0</v>
      </c>
      <c r="U220" s="30">
        <v>0</v>
      </c>
      <c r="V220" s="30">
        <v>0</v>
      </c>
      <c r="W220" s="30">
        <v>0</v>
      </c>
      <c r="X220" s="30">
        <v>0</v>
      </c>
      <c r="Y220" s="30">
        <v>0</v>
      </c>
      <c r="Z220" s="30">
        <v>0</v>
      </c>
      <c r="AA220" s="30">
        <v>0</v>
      </c>
      <c r="AB220" s="30">
        <v>0</v>
      </c>
      <c r="AC220" s="30">
        <v>0</v>
      </c>
      <c r="AD220" s="30">
        <v>0</v>
      </c>
      <c r="AE220" s="30">
        <v>0</v>
      </c>
    </row>
    <row r="221" spans="1:31" ht="15">
      <c r="A221" s="31">
        <v>2100</v>
      </c>
      <c r="B221" s="30">
        <v>0</v>
      </c>
      <c r="C221" s="30">
        <v>0</v>
      </c>
      <c r="D221" s="30">
        <v>0</v>
      </c>
      <c r="E221" s="30">
        <v>0</v>
      </c>
      <c r="F221" s="30">
        <v>0</v>
      </c>
      <c r="G221" s="30">
        <v>0</v>
      </c>
      <c r="H221" s="30">
        <v>0</v>
      </c>
      <c r="I221" s="30">
        <v>0</v>
      </c>
      <c r="J221" s="30">
        <v>0</v>
      </c>
      <c r="K221" s="30">
        <v>0</v>
      </c>
      <c r="L221" s="30">
        <v>0</v>
      </c>
      <c r="M221" s="30">
        <v>0</v>
      </c>
      <c r="N221" s="30">
        <v>0</v>
      </c>
      <c r="O221" s="30">
        <v>0</v>
      </c>
      <c r="P221" s="30">
        <v>0</v>
      </c>
      <c r="Q221" s="30">
        <v>0</v>
      </c>
      <c r="R221" s="30">
        <v>0</v>
      </c>
      <c r="S221" s="30">
        <v>0</v>
      </c>
      <c r="T221" s="30">
        <v>0</v>
      </c>
      <c r="U221" s="30">
        <v>0</v>
      </c>
      <c r="V221" s="30">
        <v>0</v>
      </c>
      <c r="W221" s="30">
        <v>0</v>
      </c>
      <c r="X221" s="30">
        <v>0</v>
      </c>
      <c r="Y221" s="30">
        <v>0</v>
      </c>
      <c r="Z221" s="30">
        <v>0</v>
      </c>
      <c r="AA221" s="30">
        <v>0</v>
      </c>
      <c r="AB221" s="30">
        <v>0</v>
      </c>
      <c r="AC221" s="30">
        <v>0</v>
      </c>
      <c r="AD221" s="30">
        <v>0</v>
      </c>
      <c r="AE221" s="30">
        <v>0</v>
      </c>
    </row>
    <row r="222" spans="1:31" ht="15">
      <c r="A222" s="31">
        <v>2101</v>
      </c>
      <c r="B222" s="30">
        <v>0</v>
      </c>
      <c r="C222" s="30">
        <v>0</v>
      </c>
      <c r="D222" s="30">
        <v>0</v>
      </c>
      <c r="E222" s="30">
        <v>0</v>
      </c>
      <c r="F222" s="30">
        <v>0</v>
      </c>
      <c r="G222" s="30">
        <v>0</v>
      </c>
      <c r="H222" s="30">
        <v>0</v>
      </c>
      <c r="I222" s="30">
        <v>0</v>
      </c>
      <c r="J222" s="30">
        <v>0</v>
      </c>
      <c r="K222" s="30">
        <v>0</v>
      </c>
      <c r="L222" s="30">
        <v>0</v>
      </c>
      <c r="M222" s="30">
        <v>0</v>
      </c>
      <c r="N222" s="30">
        <v>0</v>
      </c>
      <c r="O222" s="30">
        <v>0</v>
      </c>
      <c r="P222" s="30">
        <v>0</v>
      </c>
      <c r="Q222" s="30">
        <v>0</v>
      </c>
      <c r="R222" s="30">
        <v>0</v>
      </c>
      <c r="S222" s="30">
        <v>0</v>
      </c>
      <c r="T222" s="30">
        <v>0</v>
      </c>
      <c r="U222" s="30">
        <v>0</v>
      </c>
      <c r="V222" s="30">
        <v>0</v>
      </c>
      <c r="W222" s="30">
        <v>0</v>
      </c>
      <c r="X222" s="30">
        <v>0</v>
      </c>
      <c r="Y222" s="30">
        <v>0</v>
      </c>
      <c r="Z222" s="30">
        <v>0</v>
      </c>
      <c r="AA222" s="30">
        <v>0</v>
      </c>
      <c r="AB222" s="30">
        <v>0</v>
      </c>
      <c r="AC222" s="30">
        <v>0</v>
      </c>
      <c r="AD222" s="30">
        <v>0</v>
      </c>
      <c r="AE222" s="30">
        <v>0</v>
      </c>
    </row>
    <row r="223" spans="1:31" ht="15">
      <c r="A223" s="31">
        <v>2101</v>
      </c>
      <c r="B223" s="30">
        <v>0</v>
      </c>
      <c r="C223" s="30">
        <v>0</v>
      </c>
      <c r="D223" s="30">
        <v>0</v>
      </c>
      <c r="E223" s="30">
        <v>0</v>
      </c>
      <c r="F223" s="30">
        <v>0</v>
      </c>
      <c r="G223" s="30">
        <v>0</v>
      </c>
      <c r="H223" s="30">
        <v>0</v>
      </c>
      <c r="I223" s="30">
        <v>0</v>
      </c>
      <c r="J223" s="30">
        <v>0</v>
      </c>
      <c r="K223" s="30">
        <v>0</v>
      </c>
      <c r="L223" s="30">
        <v>0</v>
      </c>
      <c r="M223" s="30">
        <v>0</v>
      </c>
      <c r="N223" s="30">
        <v>0</v>
      </c>
      <c r="O223" s="30">
        <v>0</v>
      </c>
      <c r="P223" s="30">
        <v>0</v>
      </c>
      <c r="Q223" s="30">
        <v>0</v>
      </c>
      <c r="R223" s="30">
        <v>0</v>
      </c>
      <c r="S223" s="30">
        <v>0</v>
      </c>
      <c r="T223" s="30">
        <v>0</v>
      </c>
      <c r="U223" s="30">
        <v>0</v>
      </c>
      <c r="V223" s="30">
        <v>0</v>
      </c>
      <c r="W223" s="30">
        <v>0</v>
      </c>
      <c r="X223" s="30">
        <v>0</v>
      </c>
      <c r="Y223" s="30">
        <v>0</v>
      </c>
      <c r="Z223" s="30">
        <v>0</v>
      </c>
      <c r="AA223" s="30">
        <v>0</v>
      </c>
      <c r="AB223" s="30">
        <v>0</v>
      </c>
      <c r="AC223" s="30">
        <v>0</v>
      </c>
      <c r="AD223" s="30">
        <v>0</v>
      </c>
      <c r="AE223" s="30">
        <v>0</v>
      </c>
    </row>
    <row r="224" spans="1:31" ht="15">
      <c r="A224" s="31">
        <v>2102</v>
      </c>
      <c r="B224" s="30">
        <v>0</v>
      </c>
      <c r="C224" s="30">
        <v>0</v>
      </c>
      <c r="D224" s="30">
        <v>0</v>
      </c>
      <c r="E224" s="30">
        <v>0</v>
      </c>
      <c r="F224" s="30">
        <v>0</v>
      </c>
      <c r="G224" s="30">
        <v>0</v>
      </c>
      <c r="H224" s="30">
        <v>0</v>
      </c>
      <c r="I224" s="30">
        <v>0</v>
      </c>
      <c r="J224" s="30">
        <v>0</v>
      </c>
      <c r="K224" s="30">
        <v>0</v>
      </c>
      <c r="L224" s="30">
        <v>0</v>
      </c>
      <c r="M224" s="30">
        <v>0</v>
      </c>
      <c r="N224" s="30">
        <v>0</v>
      </c>
      <c r="O224" s="30">
        <v>0</v>
      </c>
      <c r="P224" s="30">
        <v>0</v>
      </c>
      <c r="Q224" s="30">
        <v>0</v>
      </c>
      <c r="R224" s="30">
        <v>0</v>
      </c>
      <c r="S224" s="30">
        <v>0</v>
      </c>
      <c r="T224" s="30">
        <v>0</v>
      </c>
      <c r="U224" s="30">
        <v>0</v>
      </c>
      <c r="V224" s="30">
        <v>0</v>
      </c>
      <c r="W224" s="30">
        <v>0</v>
      </c>
      <c r="X224" s="30">
        <v>0</v>
      </c>
      <c r="Y224" s="30">
        <v>0</v>
      </c>
      <c r="Z224" s="30">
        <v>0</v>
      </c>
      <c r="AA224" s="30">
        <v>0</v>
      </c>
      <c r="AB224" s="30">
        <v>0</v>
      </c>
      <c r="AC224" s="30">
        <v>0</v>
      </c>
      <c r="AD224" s="30">
        <v>0</v>
      </c>
      <c r="AE224" s="30">
        <v>0</v>
      </c>
    </row>
    <row r="225" spans="1:31" ht="15">
      <c r="A225" s="31">
        <v>2102</v>
      </c>
      <c r="B225" s="30">
        <v>0</v>
      </c>
      <c r="C225" s="30">
        <v>0</v>
      </c>
      <c r="D225" s="30">
        <v>0</v>
      </c>
      <c r="E225" s="30">
        <v>0</v>
      </c>
      <c r="F225" s="30">
        <v>0</v>
      </c>
      <c r="G225" s="30">
        <v>0</v>
      </c>
      <c r="H225" s="30">
        <v>0</v>
      </c>
      <c r="I225" s="30">
        <v>0</v>
      </c>
      <c r="J225" s="30">
        <v>0</v>
      </c>
      <c r="K225" s="30">
        <v>0</v>
      </c>
      <c r="L225" s="30">
        <v>0</v>
      </c>
      <c r="M225" s="30">
        <v>0</v>
      </c>
      <c r="N225" s="30">
        <v>0</v>
      </c>
      <c r="O225" s="30">
        <v>0</v>
      </c>
      <c r="P225" s="30">
        <v>0</v>
      </c>
      <c r="Q225" s="30">
        <v>0</v>
      </c>
      <c r="R225" s="30">
        <v>0</v>
      </c>
      <c r="S225" s="30">
        <v>0</v>
      </c>
      <c r="T225" s="30">
        <v>0</v>
      </c>
      <c r="U225" s="30">
        <v>0</v>
      </c>
      <c r="V225" s="30">
        <v>0</v>
      </c>
      <c r="W225" s="30">
        <v>0</v>
      </c>
      <c r="X225" s="30">
        <v>0</v>
      </c>
      <c r="Y225" s="30">
        <v>0</v>
      </c>
      <c r="Z225" s="30">
        <v>0</v>
      </c>
      <c r="AA225" s="30">
        <v>0</v>
      </c>
      <c r="AB225" s="30">
        <v>0</v>
      </c>
      <c r="AC225" s="30">
        <v>0</v>
      </c>
      <c r="AD225" s="30">
        <v>0</v>
      </c>
      <c r="AE225" s="30">
        <v>0</v>
      </c>
    </row>
    <row r="226" spans="1:31" ht="15">
      <c r="A226" s="31">
        <v>2103</v>
      </c>
      <c r="B226" s="30">
        <v>0</v>
      </c>
      <c r="C226" s="30">
        <v>0</v>
      </c>
      <c r="D226" s="30">
        <v>0</v>
      </c>
      <c r="E226" s="30">
        <v>0</v>
      </c>
      <c r="F226" s="30">
        <v>0</v>
      </c>
      <c r="G226" s="30">
        <v>0</v>
      </c>
      <c r="H226" s="30">
        <v>0</v>
      </c>
      <c r="I226" s="30">
        <v>0</v>
      </c>
      <c r="J226" s="30">
        <v>0</v>
      </c>
      <c r="K226" s="30">
        <v>0</v>
      </c>
      <c r="L226" s="30">
        <v>0</v>
      </c>
      <c r="M226" s="30">
        <v>0</v>
      </c>
      <c r="N226" s="30">
        <v>0</v>
      </c>
      <c r="O226" s="30">
        <v>0</v>
      </c>
      <c r="P226" s="30">
        <v>0</v>
      </c>
      <c r="Q226" s="30">
        <v>0</v>
      </c>
      <c r="R226" s="30">
        <v>0</v>
      </c>
      <c r="S226" s="30">
        <v>0</v>
      </c>
      <c r="T226" s="30">
        <v>0</v>
      </c>
      <c r="U226" s="30">
        <v>0</v>
      </c>
      <c r="V226" s="30">
        <v>0</v>
      </c>
      <c r="W226" s="30">
        <v>0</v>
      </c>
      <c r="X226" s="30">
        <v>0</v>
      </c>
      <c r="Y226" s="30">
        <v>0</v>
      </c>
      <c r="Z226" s="30">
        <v>0</v>
      </c>
      <c r="AA226" s="30">
        <v>0</v>
      </c>
      <c r="AB226" s="30">
        <v>0</v>
      </c>
      <c r="AC226" s="30">
        <v>0</v>
      </c>
      <c r="AD226" s="30">
        <v>0</v>
      </c>
      <c r="AE226" s="30">
        <v>0</v>
      </c>
    </row>
    <row r="227" spans="1:31" ht="15">
      <c r="A227" s="31">
        <v>2103</v>
      </c>
      <c r="B227" s="30">
        <v>0</v>
      </c>
      <c r="C227" s="30">
        <v>0</v>
      </c>
      <c r="D227" s="30">
        <v>0</v>
      </c>
      <c r="E227" s="30">
        <v>0</v>
      </c>
      <c r="F227" s="30">
        <v>0</v>
      </c>
      <c r="G227" s="30">
        <v>0</v>
      </c>
      <c r="H227" s="30">
        <v>0</v>
      </c>
      <c r="I227" s="30">
        <v>0</v>
      </c>
      <c r="J227" s="30">
        <v>0</v>
      </c>
      <c r="K227" s="30">
        <v>0</v>
      </c>
      <c r="L227" s="30">
        <v>0</v>
      </c>
      <c r="M227" s="30">
        <v>0</v>
      </c>
      <c r="N227" s="30">
        <v>0</v>
      </c>
      <c r="O227" s="30">
        <v>0</v>
      </c>
      <c r="P227" s="30">
        <v>0</v>
      </c>
      <c r="Q227" s="30">
        <v>0</v>
      </c>
      <c r="R227" s="30">
        <v>0</v>
      </c>
      <c r="S227" s="30">
        <v>0</v>
      </c>
      <c r="T227" s="30">
        <v>0</v>
      </c>
      <c r="U227" s="30">
        <v>0</v>
      </c>
      <c r="V227" s="30">
        <v>0</v>
      </c>
      <c r="W227" s="30">
        <v>0</v>
      </c>
      <c r="X227" s="30">
        <v>0</v>
      </c>
      <c r="Y227" s="30">
        <v>0</v>
      </c>
      <c r="Z227" s="30">
        <v>0</v>
      </c>
      <c r="AA227" s="30">
        <v>0</v>
      </c>
      <c r="AB227" s="30">
        <v>0</v>
      </c>
      <c r="AC227" s="30">
        <v>0</v>
      </c>
      <c r="AD227" s="30">
        <v>0</v>
      </c>
      <c r="AE227" s="30">
        <v>0</v>
      </c>
    </row>
    <row r="228" spans="1:31" ht="15">
      <c r="A228" s="31">
        <v>2104</v>
      </c>
      <c r="B228" s="30">
        <v>0</v>
      </c>
      <c r="C228" s="30">
        <v>0</v>
      </c>
      <c r="D228" s="30">
        <v>0</v>
      </c>
      <c r="E228" s="30">
        <v>0</v>
      </c>
      <c r="F228" s="30">
        <v>0</v>
      </c>
      <c r="G228" s="30">
        <v>0</v>
      </c>
      <c r="H228" s="30">
        <v>0</v>
      </c>
      <c r="I228" s="30">
        <v>0</v>
      </c>
      <c r="J228" s="30">
        <v>0</v>
      </c>
      <c r="K228" s="30">
        <v>0</v>
      </c>
      <c r="L228" s="30">
        <v>0</v>
      </c>
      <c r="M228" s="30">
        <v>0</v>
      </c>
      <c r="N228" s="30">
        <v>0</v>
      </c>
      <c r="O228" s="30">
        <v>0</v>
      </c>
      <c r="P228" s="30">
        <v>0</v>
      </c>
      <c r="Q228" s="30">
        <v>0</v>
      </c>
      <c r="R228" s="30">
        <v>0</v>
      </c>
      <c r="S228" s="30">
        <v>0</v>
      </c>
      <c r="T228" s="30">
        <v>0</v>
      </c>
      <c r="U228" s="30">
        <v>0</v>
      </c>
      <c r="V228" s="30">
        <v>0</v>
      </c>
      <c r="W228" s="30">
        <v>0</v>
      </c>
      <c r="X228" s="30">
        <v>0</v>
      </c>
      <c r="Y228" s="30">
        <v>0</v>
      </c>
      <c r="Z228" s="30">
        <v>0</v>
      </c>
      <c r="AA228" s="30">
        <v>0</v>
      </c>
      <c r="AB228" s="30">
        <v>0</v>
      </c>
      <c r="AC228" s="30">
        <v>0</v>
      </c>
      <c r="AD228" s="30">
        <v>0</v>
      </c>
      <c r="AE228" s="30">
        <v>0</v>
      </c>
    </row>
    <row r="229" spans="1:31" ht="15">
      <c r="A229" s="31">
        <v>2104</v>
      </c>
      <c r="B229" s="30">
        <v>0</v>
      </c>
      <c r="C229" s="30">
        <v>0</v>
      </c>
      <c r="D229" s="30">
        <v>0</v>
      </c>
      <c r="E229" s="30">
        <v>0</v>
      </c>
      <c r="F229" s="30">
        <v>0</v>
      </c>
      <c r="G229" s="30">
        <v>0</v>
      </c>
      <c r="H229" s="30">
        <v>0</v>
      </c>
      <c r="I229" s="30">
        <v>0</v>
      </c>
      <c r="J229" s="30">
        <v>0</v>
      </c>
      <c r="K229" s="30">
        <v>0</v>
      </c>
      <c r="L229" s="30">
        <v>0</v>
      </c>
      <c r="M229" s="30">
        <v>0</v>
      </c>
      <c r="N229" s="30">
        <v>0</v>
      </c>
      <c r="O229" s="30">
        <v>0</v>
      </c>
      <c r="P229" s="30">
        <v>0</v>
      </c>
      <c r="Q229" s="30">
        <v>0</v>
      </c>
      <c r="R229" s="30">
        <v>0</v>
      </c>
      <c r="S229" s="30">
        <v>0</v>
      </c>
      <c r="T229" s="30">
        <v>0</v>
      </c>
      <c r="U229" s="30">
        <v>0</v>
      </c>
      <c r="V229" s="30">
        <v>0</v>
      </c>
      <c r="W229" s="30">
        <v>0</v>
      </c>
      <c r="X229" s="30">
        <v>0</v>
      </c>
      <c r="Y229" s="30">
        <v>0</v>
      </c>
      <c r="Z229" s="30">
        <v>0</v>
      </c>
      <c r="AA229" s="30">
        <v>0</v>
      </c>
      <c r="AB229" s="30">
        <v>0</v>
      </c>
      <c r="AC229" s="30">
        <v>0</v>
      </c>
      <c r="AD229" s="30">
        <v>0</v>
      </c>
      <c r="AE229" s="30">
        <v>0</v>
      </c>
    </row>
    <row r="230" spans="1:31" ht="15">
      <c r="A230" s="31">
        <v>2105</v>
      </c>
      <c r="B230" s="30">
        <v>0</v>
      </c>
      <c r="C230" s="30">
        <v>0</v>
      </c>
      <c r="D230" s="30">
        <v>0</v>
      </c>
      <c r="E230" s="30">
        <v>0</v>
      </c>
      <c r="F230" s="30">
        <v>0</v>
      </c>
      <c r="G230" s="30">
        <v>0</v>
      </c>
      <c r="H230" s="30">
        <v>0</v>
      </c>
      <c r="I230" s="30">
        <v>0</v>
      </c>
      <c r="J230" s="30">
        <v>0</v>
      </c>
      <c r="K230" s="30">
        <v>0</v>
      </c>
      <c r="L230" s="30">
        <v>0</v>
      </c>
      <c r="M230" s="30">
        <v>0</v>
      </c>
      <c r="N230" s="30">
        <v>0</v>
      </c>
      <c r="O230" s="30">
        <v>0</v>
      </c>
      <c r="P230" s="30">
        <v>0</v>
      </c>
      <c r="Q230" s="30">
        <v>0</v>
      </c>
      <c r="R230" s="30">
        <v>0</v>
      </c>
      <c r="S230" s="30">
        <v>0</v>
      </c>
      <c r="T230" s="30">
        <v>0</v>
      </c>
      <c r="U230" s="30">
        <v>0</v>
      </c>
      <c r="V230" s="30">
        <v>0</v>
      </c>
      <c r="W230" s="30">
        <v>0</v>
      </c>
      <c r="X230" s="30">
        <v>0</v>
      </c>
      <c r="Y230" s="30">
        <v>0</v>
      </c>
      <c r="Z230" s="30">
        <v>0</v>
      </c>
      <c r="AA230" s="30">
        <v>0</v>
      </c>
      <c r="AB230" s="30">
        <v>0</v>
      </c>
      <c r="AC230" s="30">
        <v>0</v>
      </c>
      <c r="AD230" s="30">
        <v>0</v>
      </c>
      <c r="AE230" s="30">
        <v>0</v>
      </c>
    </row>
    <row r="231" spans="1:31" ht="15">
      <c r="A231" s="31">
        <v>2105</v>
      </c>
      <c r="B231" s="30">
        <v>0</v>
      </c>
      <c r="C231" s="30">
        <v>0</v>
      </c>
      <c r="D231" s="30">
        <v>0</v>
      </c>
      <c r="E231" s="30">
        <v>0</v>
      </c>
      <c r="F231" s="30">
        <v>0</v>
      </c>
      <c r="G231" s="30">
        <v>0</v>
      </c>
      <c r="H231" s="30">
        <v>0</v>
      </c>
      <c r="I231" s="30">
        <v>0</v>
      </c>
      <c r="J231" s="30">
        <v>0</v>
      </c>
      <c r="K231" s="30">
        <v>0</v>
      </c>
      <c r="L231" s="30">
        <v>0</v>
      </c>
      <c r="M231" s="30">
        <v>0</v>
      </c>
      <c r="N231" s="30">
        <v>0</v>
      </c>
      <c r="O231" s="30">
        <v>0</v>
      </c>
      <c r="P231" s="30">
        <v>0</v>
      </c>
      <c r="Q231" s="30">
        <v>0</v>
      </c>
      <c r="R231" s="30">
        <v>0</v>
      </c>
      <c r="S231" s="30">
        <v>0</v>
      </c>
      <c r="T231" s="30">
        <v>0</v>
      </c>
      <c r="U231" s="30">
        <v>0</v>
      </c>
      <c r="V231" s="30">
        <v>0</v>
      </c>
      <c r="W231" s="30">
        <v>0</v>
      </c>
      <c r="X231" s="30">
        <v>0</v>
      </c>
      <c r="Y231" s="30">
        <v>0</v>
      </c>
      <c r="Z231" s="30">
        <v>0</v>
      </c>
      <c r="AA231" s="30">
        <v>0</v>
      </c>
      <c r="AB231" s="30">
        <v>0</v>
      </c>
      <c r="AC231" s="30">
        <v>0</v>
      </c>
      <c r="AD231" s="30">
        <v>0</v>
      </c>
      <c r="AE231" s="30">
        <v>0</v>
      </c>
    </row>
    <row r="232" spans="1:31" ht="15">
      <c r="A232" s="31">
        <v>2106</v>
      </c>
      <c r="B232" s="30">
        <v>0</v>
      </c>
      <c r="C232" s="30">
        <v>0</v>
      </c>
      <c r="D232" s="30">
        <v>0</v>
      </c>
      <c r="E232" s="30">
        <v>0</v>
      </c>
      <c r="F232" s="30">
        <v>0</v>
      </c>
      <c r="G232" s="30">
        <v>0</v>
      </c>
      <c r="H232" s="30">
        <v>0</v>
      </c>
      <c r="I232" s="30">
        <v>0</v>
      </c>
      <c r="J232" s="30">
        <v>0</v>
      </c>
      <c r="K232" s="30">
        <v>0</v>
      </c>
      <c r="L232" s="30">
        <v>0</v>
      </c>
      <c r="M232" s="30">
        <v>0</v>
      </c>
      <c r="N232" s="30">
        <v>0</v>
      </c>
      <c r="O232" s="30">
        <v>0</v>
      </c>
      <c r="P232" s="30">
        <v>0</v>
      </c>
      <c r="Q232" s="30">
        <v>0</v>
      </c>
      <c r="R232" s="30">
        <v>0</v>
      </c>
      <c r="S232" s="30">
        <v>0</v>
      </c>
      <c r="T232" s="30">
        <v>0</v>
      </c>
      <c r="U232" s="30">
        <v>0</v>
      </c>
      <c r="V232" s="30">
        <v>0</v>
      </c>
      <c r="W232" s="30">
        <v>0</v>
      </c>
      <c r="X232" s="30">
        <v>0</v>
      </c>
      <c r="Y232" s="30">
        <v>0</v>
      </c>
      <c r="Z232" s="30">
        <v>0</v>
      </c>
      <c r="AA232" s="30">
        <v>0</v>
      </c>
      <c r="AB232" s="30">
        <v>0</v>
      </c>
      <c r="AC232" s="30">
        <v>0</v>
      </c>
      <c r="AD232" s="30">
        <v>0</v>
      </c>
      <c r="AE232" s="30">
        <v>0</v>
      </c>
    </row>
    <row r="233" spans="1:31" ht="15">
      <c r="A233" s="31">
        <v>2106</v>
      </c>
      <c r="B233" s="30">
        <v>0</v>
      </c>
      <c r="C233" s="30">
        <v>0</v>
      </c>
      <c r="D233" s="30">
        <v>0</v>
      </c>
      <c r="E233" s="30">
        <v>0</v>
      </c>
      <c r="F233" s="30">
        <v>0</v>
      </c>
      <c r="G233" s="30">
        <v>0</v>
      </c>
      <c r="H233" s="30">
        <v>0</v>
      </c>
      <c r="I233" s="30">
        <v>0</v>
      </c>
      <c r="J233" s="30">
        <v>0</v>
      </c>
      <c r="K233" s="30">
        <v>0</v>
      </c>
      <c r="L233" s="30">
        <v>0</v>
      </c>
      <c r="M233" s="30">
        <v>0</v>
      </c>
      <c r="N233" s="30">
        <v>0</v>
      </c>
      <c r="O233" s="30">
        <v>0</v>
      </c>
      <c r="P233" s="30">
        <v>0</v>
      </c>
      <c r="Q233" s="30">
        <v>0</v>
      </c>
      <c r="R233" s="30">
        <v>0</v>
      </c>
      <c r="S233" s="30">
        <v>0</v>
      </c>
      <c r="T233" s="30">
        <v>0</v>
      </c>
      <c r="U233" s="30">
        <v>0</v>
      </c>
      <c r="V233" s="30">
        <v>0</v>
      </c>
      <c r="W233" s="30">
        <v>0</v>
      </c>
      <c r="X233" s="30">
        <v>0</v>
      </c>
      <c r="Y233" s="30">
        <v>0</v>
      </c>
      <c r="Z233" s="30">
        <v>0</v>
      </c>
      <c r="AA233" s="30">
        <v>0</v>
      </c>
      <c r="AB233" s="30">
        <v>0</v>
      </c>
      <c r="AC233" s="30">
        <v>0</v>
      </c>
      <c r="AD233" s="30">
        <v>0</v>
      </c>
      <c r="AE233" s="30">
        <v>0</v>
      </c>
    </row>
    <row r="234" spans="1:31" ht="15">
      <c r="A234" s="31">
        <v>2107</v>
      </c>
      <c r="B234" s="30">
        <v>0</v>
      </c>
      <c r="C234" s="30">
        <v>0</v>
      </c>
      <c r="D234" s="30">
        <v>0</v>
      </c>
      <c r="E234" s="30">
        <v>0</v>
      </c>
      <c r="F234" s="30">
        <v>0</v>
      </c>
      <c r="G234" s="30">
        <v>0</v>
      </c>
      <c r="H234" s="30">
        <v>0</v>
      </c>
      <c r="I234" s="30">
        <v>0</v>
      </c>
      <c r="J234" s="30">
        <v>0</v>
      </c>
      <c r="K234" s="30">
        <v>0</v>
      </c>
      <c r="L234" s="30">
        <v>0</v>
      </c>
      <c r="M234" s="30">
        <v>0</v>
      </c>
      <c r="N234" s="30">
        <v>0</v>
      </c>
      <c r="O234" s="30">
        <v>0</v>
      </c>
      <c r="P234" s="30">
        <v>0</v>
      </c>
      <c r="Q234" s="30">
        <v>0</v>
      </c>
      <c r="R234" s="30">
        <v>0</v>
      </c>
      <c r="S234" s="30">
        <v>0</v>
      </c>
      <c r="T234" s="30">
        <v>0</v>
      </c>
      <c r="U234" s="30">
        <v>0</v>
      </c>
      <c r="V234" s="30">
        <v>0</v>
      </c>
      <c r="W234" s="30">
        <v>0</v>
      </c>
      <c r="X234" s="30">
        <v>0</v>
      </c>
      <c r="Y234" s="30">
        <v>0</v>
      </c>
      <c r="Z234" s="30">
        <v>0</v>
      </c>
      <c r="AA234" s="30">
        <v>0</v>
      </c>
      <c r="AB234" s="30">
        <v>0</v>
      </c>
      <c r="AC234" s="30">
        <v>0</v>
      </c>
      <c r="AD234" s="30">
        <v>0</v>
      </c>
      <c r="AE234" s="30">
        <v>0</v>
      </c>
    </row>
    <row r="235" spans="1:31" ht="15">
      <c r="A235" s="31">
        <v>2107</v>
      </c>
      <c r="B235" s="30">
        <v>0</v>
      </c>
      <c r="C235" s="30">
        <v>0</v>
      </c>
      <c r="D235" s="30">
        <v>0</v>
      </c>
      <c r="E235" s="30">
        <v>0</v>
      </c>
      <c r="F235" s="30">
        <v>0</v>
      </c>
      <c r="G235" s="30">
        <v>0</v>
      </c>
      <c r="H235" s="30">
        <v>0</v>
      </c>
      <c r="I235" s="30">
        <v>0</v>
      </c>
      <c r="J235" s="30">
        <v>0</v>
      </c>
      <c r="K235" s="30">
        <v>0</v>
      </c>
      <c r="L235" s="30">
        <v>0</v>
      </c>
      <c r="M235" s="30">
        <v>0</v>
      </c>
      <c r="N235" s="30">
        <v>0</v>
      </c>
      <c r="O235" s="30">
        <v>0</v>
      </c>
      <c r="P235" s="30">
        <v>0</v>
      </c>
      <c r="Q235" s="30">
        <v>0</v>
      </c>
      <c r="R235" s="30">
        <v>0</v>
      </c>
      <c r="S235" s="30">
        <v>0</v>
      </c>
      <c r="T235" s="30">
        <v>0</v>
      </c>
      <c r="U235" s="30">
        <v>0</v>
      </c>
      <c r="V235" s="30">
        <v>0</v>
      </c>
      <c r="W235" s="30">
        <v>0</v>
      </c>
      <c r="X235" s="30">
        <v>0</v>
      </c>
      <c r="Y235" s="30">
        <v>0</v>
      </c>
      <c r="Z235" s="30">
        <v>0</v>
      </c>
      <c r="AA235" s="30">
        <v>0</v>
      </c>
      <c r="AB235" s="30">
        <v>0</v>
      </c>
      <c r="AC235" s="30">
        <v>0</v>
      </c>
      <c r="AD235" s="30">
        <v>0</v>
      </c>
      <c r="AE235" s="30">
        <v>0</v>
      </c>
    </row>
    <row r="236" spans="1:31" ht="15">
      <c r="A236" s="31">
        <v>2108</v>
      </c>
      <c r="B236" s="30">
        <v>0</v>
      </c>
      <c r="C236" s="30">
        <v>0</v>
      </c>
      <c r="D236" s="30">
        <v>0</v>
      </c>
      <c r="E236" s="30">
        <v>0</v>
      </c>
      <c r="F236" s="30">
        <v>0</v>
      </c>
      <c r="G236" s="30">
        <v>0</v>
      </c>
      <c r="H236" s="30">
        <v>0</v>
      </c>
      <c r="I236" s="30">
        <v>0</v>
      </c>
      <c r="J236" s="30">
        <v>0</v>
      </c>
      <c r="K236" s="30">
        <v>0</v>
      </c>
      <c r="L236" s="30">
        <v>0</v>
      </c>
      <c r="M236" s="30">
        <v>0</v>
      </c>
      <c r="N236" s="30">
        <v>0</v>
      </c>
      <c r="O236" s="30">
        <v>0</v>
      </c>
      <c r="P236" s="30">
        <v>0</v>
      </c>
      <c r="Q236" s="30">
        <v>0</v>
      </c>
      <c r="R236" s="30">
        <v>0</v>
      </c>
      <c r="S236" s="30">
        <v>0</v>
      </c>
      <c r="T236" s="30">
        <v>0</v>
      </c>
      <c r="U236" s="30">
        <v>0</v>
      </c>
      <c r="V236" s="30">
        <v>0</v>
      </c>
      <c r="W236" s="30">
        <v>0</v>
      </c>
      <c r="X236" s="30">
        <v>0</v>
      </c>
      <c r="Y236" s="30">
        <v>0</v>
      </c>
      <c r="Z236" s="30">
        <v>0</v>
      </c>
      <c r="AA236" s="30">
        <v>0</v>
      </c>
      <c r="AB236" s="30">
        <v>0</v>
      </c>
      <c r="AC236" s="30">
        <v>0</v>
      </c>
      <c r="AD236" s="30">
        <v>0</v>
      </c>
      <c r="AE236" s="30">
        <v>0</v>
      </c>
    </row>
    <row r="237" spans="1:31" ht="15">
      <c r="A237" s="31">
        <v>2108</v>
      </c>
      <c r="B237" s="30">
        <v>0</v>
      </c>
      <c r="C237" s="30">
        <v>0</v>
      </c>
      <c r="D237" s="30">
        <v>0</v>
      </c>
      <c r="E237" s="30">
        <v>0</v>
      </c>
      <c r="F237" s="30">
        <v>0</v>
      </c>
      <c r="G237" s="30">
        <v>0</v>
      </c>
      <c r="H237" s="30">
        <v>0</v>
      </c>
      <c r="I237" s="30">
        <v>0</v>
      </c>
      <c r="J237" s="30">
        <v>0</v>
      </c>
      <c r="K237" s="30">
        <v>0</v>
      </c>
      <c r="L237" s="30">
        <v>0</v>
      </c>
      <c r="M237" s="30">
        <v>0</v>
      </c>
      <c r="N237" s="30">
        <v>0</v>
      </c>
      <c r="O237" s="30">
        <v>0</v>
      </c>
      <c r="P237" s="30">
        <v>0</v>
      </c>
      <c r="Q237" s="30">
        <v>0</v>
      </c>
      <c r="R237" s="30">
        <v>0</v>
      </c>
      <c r="S237" s="30">
        <v>0</v>
      </c>
      <c r="T237" s="30">
        <v>0</v>
      </c>
      <c r="U237" s="30">
        <v>0</v>
      </c>
      <c r="V237" s="30">
        <v>0</v>
      </c>
      <c r="W237" s="30">
        <v>0</v>
      </c>
      <c r="X237" s="30">
        <v>0</v>
      </c>
      <c r="Y237" s="30">
        <v>0</v>
      </c>
      <c r="Z237" s="30">
        <v>0</v>
      </c>
      <c r="AA237" s="30">
        <v>0</v>
      </c>
      <c r="AB237" s="30">
        <v>0</v>
      </c>
      <c r="AC237" s="30">
        <v>0</v>
      </c>
      <c r="AD237" s="30">
        <v>0</v>
      </c>
      <c r="AE237" s="30">
        <v>0</v>
      </c>
    </row>
    <row r="239" spans="1:31" ht="15">
      <c r="A239" s="31" t="s">
        <v>166</v>
      </c>
      <c r="B239" s="30" t="s">
        <v>153</v>
      </c>
      <c r="C239" s="30" t="s">
        <v>154</v>
      </c>
      <c r="D239" s="30" t="s">
        <v>155</v>
      </c>
      <c r="E239" s="30" t="s">
        <v>156</v>
      </c>
      <c r="F239" s="30" t="s">
        <v>157</v>
      </c>
      <c r="G239" s="30" t="s">
        <v>158</v>
      </c>
      <c r="H239" s="30" t="s">
        <v>159</v>
      </c>
      <c r="I239" s="30" t="s">
        <v>160</v>
      </c>
      <c r="J239" s="30" t="s">
        <v>161</v>
      </c>
      <c r="K239" s="30" t="s">
        <v>162</v>
      </c>
      <c r="L239" s="30" t="s">
        <v>153</v>
      </c>
      <c r="M239" s="30" t="s">
        <v>154</v>
      </c>
      <c r="N239" s="30" t="s">
        <v>155</v>
      </c>
      <c r="O239" s="30" t="s">
        <v>156</v>
      </c>
      <c r="P239" s="30" t="s">
        <v>157</v>
      </c>
      <c r="Q239" s="30" t="s">
        <v>158</v>
      </c>
      <c r="R239" s="30" t="s">
        <v>159</v>
      </c>
      <c r="S239" s="30" t="s">
        <v>160</v>
      </c>
      <c r="T239" s="30" t="s">
        <v>161</v>
      </c>
      <c r="U239" s="30" t="s">
        <v>162</v>
      </c>
      <c r="V239" s="30" t="s">
        <v>153</v>
      </c>
      <c r="W239" s="30" t="s">
        <v>154</v>
      </c>
      <c r="X239" s="30" t="s">
        <v>155</v>
      </c>
      <c r="Y239" s="30" t="s">
        <v>156</v>
      </c>
      <c r="Z239" s="30" t="s">
        <v>157</v>
      </c>
      <c r="AA239" s="30" t="s">
        <v>158</v>
      </c>
      <c r="AB239" s="30" t="s">
        <v>159</v>
      </c>
      <c r="AC239" s="30" t="s">
        <v>160</v>
      </c>
      <c r="AD239" s="30" t="s">
        <v>161</v>
      </c>
      <c r="AE239" s="30" t="s">
        <v>162</v>
      </c>
    </row>
    <row r="240" spans="1:31" ht="15">
      <c r="A240" s="31" t="s">
        <v>0</v>
      </c>
      <c r="B240" s="30">
        <v>0</v>
      </c>
      <c r="C240" s="32">
        <v>1</v>
      </c>
      <c r="D240" s="30">
        <v>0</v>
      </c>
      <c r="E240" s="30">
        <v>0</v>
      </c>
      <c r="F240" s="30">
        <v>0</v>
      </c>
      <c r="G240" s="32">
        <v>2158910</v>
      </c>
      <c r="H240" s="30">
        <v>0</v>
      </c>
      <c r="I240" s="30">
        <v>0</v>
      </c>
      <c r="J240" s="30">
        <v>0</v>
      </c>
      <c r="K240" s="30">
        <v>0</v>
      </c>
      <c r="L240" s="30">
        <v>0</v>
      </c>
      <c r="M240" s="32">
        <v>1</v>
      </c>
      <c r="N240" s="30">
        <v>0</v>
      </c>
      <c r="O240" s="30">
        <v>0</v>
      </c>
      <c r="P240" s="30">
        <v>0</v>
      </c>
      <c r="Q240" s="32">
        <v>1506062.875</v>
      </c>
      <c r="R240" s="30">
        <v>0</v>
      </c>
      <c r="S240" s="30">
        <v>0</v>
      </c>
      <c r="T240" s="30">
        <v>0</v>
      </c>
      <c r="U240" s="30">
        <v>0</v>
      </c>
      <c r="V240" s="30">
        <v>0</v>
      </c>
      <c r="W240" s="32">
        <v>1</v>
      </c>
      <c r="X240" s="30">
        <v>0</v>
      </c>
      <c r="Y240" s="30">
        <v>0</v>
      </c>
      <c r="Z240" s="30">
        <v>0</v>
      </c>
      <c r="AA240" s="32">
        <v>1506062.875</v>
      </c>
      <c r="AB240" s="30">
        <v>0</v>
      </c>
      <c r="AC240" s="30">
        <v>0</v>
      </c>
      <c r="AD240" s="30">
        <v>0</v>
      </c>
      <c r="AE240" s="30">
        <v>0</v>
      </c>
    </row>
    <row r="241" spans="1:31" ht="15">
      <c r="A241" s="31" t="s">
        <v>1</v>
      </c>
      <c r="B241" s="32">
        <v>1514</v>
      </c>
      <c r="C241" s="32">
        <v>100925</v>
      </c>
      <c r="D241" s="30">
        <v>0</v>
      </c>
      <c r="E241" s="30">
        <v>0</v>
      </c>
      <c r="F241" s="30">
        <v>0</v>
      </c>
      <c r="G241" s="32">
        <v>11036828</v>
      </c>
      <c r="H241" s="32">
        <v>1514</v>
      </c>
      <c r="I241" s="30">
        <v>0</v>
      </c>
      <c r="J241" s="30">
        <v>0</v>
      </c>
      <c r="K241" s="30">
        <v>0</v>
      </c>
      <c r="L241" s="32">
        <v>1065.73352</v>
      </c>
      <c r="M241" s="32">
        <v>71607.617190000004</v>
      </c>
      <c r="N241" s="30">
        <v>0</v>
      </c>
      <c r="O241" s="30">
        <v>0</v>
      </c>
      <c r="P241" s="30">
        <v>0</v>
      </c>
      <c r="Q241" s="32">
        <v>7542356.5</v>
      </c>
      <c r="R241" s="32">
        <v>1065.73352</v>
      </c>
      <c r="S241" s="30">
        <v>0</v>
      </c>
      <c r="T241" s="30">
        <v>0</v>
      </c>
      <c r="U241" s="30">
        <v>0</v>
      </c>
      <c r="V241" s="32">
        <v>1065.73352</v>
      </c>
      <c r="W241" s="32">
        <v>71607.617190000004</v>
      </c>
      <c r="X241" s="30">
        <v>0</v>
      </c>
      <c r="Y241" s="30">
        <v>0</v>
      </c>
      <c r="Z241" s="30">
        <v>0</v>
      </c>
      <c r="AA241" s="32">
        <v>7542356.5</v>
      </c>
      <c r="AB241" s="32">
        <v>1065.73352</v>
      </c>
      <c r="AC241" s="30">
        <v>0</v>
      </c>
      <c r="AD241" s="30">
        <v>0</v>
      </c>
      <c r="AE241" s="30">
        <v>0</v>
      </c>
    </row>
    <row r="242" spans="1:31" ht="15">
      <c r="A242" s="31" t="s">
        <v>2</v>
      </c>
      <c r="B242" s="32">
        <v>409</v>
      </c>
      <c r="C242" s="32">
        <v>26381</v>
      </c>
      <c r="D242" s="30">
        <v>0</v>
      </c>
      <c r="E242" s="30">
        <v>0</v>
      </c>
      <c r="F242" s="30">
        <v>0</v>
      </c>
      <c r="G242" s="32">
        <v>3311723</v>
      </c>
      <c r="H242" s="32">
        <v>410</v>
      </c>
      <c r="I242" s="30">
        <v>0</v>
      </c>
      <c r="J242" s="30">
        <v>0</v>
      </c>
      <c r="K242" s="30">
        <v>0</v>
      </c>
      <c r="L242" s="32">
        <v>274.87130999999999</v>
      </c>
      <c r="M242" s="32">
        <v>18126.408200000002</v>
      </c>
      <c r="N242" s="30">
        <v>0</v>
      </c>
      <c r="O242" s="30">
        <v>0</v>
      </c>
      <c r="P242" s="30">
        <v>0</v>
      </c>
      <c r="Q242" s="32">
        <v>2198213.25</v>
      </c>
      <c r="R242" s="32">
        <v>275.61541999999997</v>
      </c>
      <c r="S242" s="30">
        <v>0</v>
      </c>
      <c r="T242" s="30">
        <v>0</v>
      </c>
      <c r="U242" s="30">
        <v>0</v>
      </c>
      <c r="V242" s="32">
        <v>274.87130999999999</v>
      </c>
      <c r="W242" s="32">
        <v>18126.408200000002</v>
      </c>
      <c r="X242" s="30">
        <v>0</v>
      </c>
      <c r="Y242" s="30">
        <v>0</v>
      </c>
      <c r="Z242" s="30">
        <v>0</v>
      </c>
      <c r="AA242" s="32">
        <v>2198213.25</v>
      </c>
      <c r="AB242" s="32">
        <v>275.61541999999997</v>
      </c>
      <c r="AC242" s="30">
        <v>0</v>
      </c>
      <c r="AD242" s="30">
        <v>0</v>
      </c>
      <c r="AE242" s="30">
        <v>0</v>
      </c>
    </row>
    <row r="243" spans="1:31" ht="15">
      <c r="A243" s="31" t="s">
        <v>3</v>
      </c>
      <c r="B243" s="32">
        <v>8604</v>
      </c>
      <c r="C243" s="32">
        <v>563107</v>
      </c>
      <c r="D243" s="30">
        <v>0</v>
      </c>
      <c r="E243" s="30">
        <v>0</v>
      </c>
      <c r="F243" s="32">
        <v>353740</v>
      </c>
      <c r="G243" s="32">
        <v>18464</v>
      </c>
      <c r="H243" s="32">
        <v>8604</v>
      </c>
      <c r="I243" s="30">
        <v>0</v>
      </c>
      <c r="J243" s="30">
        <v>0</v>
      </c>
      <c r="K243" s="30">
        <v>0</v>
      </c>
      <c r="L243" s="32">
        <v>6118.0385699999997</v>
      </c>
      <c r="M243" s="32">
        <v>401184.53125</v>
      </c>
      <c r="N243" s="30">
        <v>0</v>
      </c>
      <c r="O243" s="30">
        <v>0</v>
      </c>
      <c r="P243" s="32">
        <v>253428.0625</v>
      </c>
      <c r="Q243" s="32">
        <v>13266.018550000001</v>
      </c>
      <c r="R243" s="32">
        <v>6117.99316</v>
      </c>
      <c r="S243" s="30">
        <v>0</v>
      </c>
      <c r="T243" s="30">
        <v>0</v>
      </c>
      <c r="U243" s="30">
        <v>0</v>
      </c>
      <c r="V243" s="32">
        <v>6118.0385699999997</v>
      </c>
      <c r="W243" s="32">
        <v>401184.53125</v>
      </c>
      <c r="X243" s="30">
        <v>0</v>
      </c>
      <c r="Y243" s="30">
        <v>0</v>
      </c>
      <c r="Z243" s="32">
        <v>253428.0625</v>
      </c>
      <c r="AA243" s="32">
        <v>13266.018550000001</v>
      </c>
      <c r="AB243" s="32">
        <v>6117.99316</v>
      </c>
      <c r="AC243" s="30">
        <v>0</v>
      </c>
      <c r="AD243" s="30">
        <v>0</v>
      </c>
      <c r="AE243" s="30">
        <v>0</v>
      </c>
    </row>
    <row r="244" spans="1:31" ht="15">
      <c r="A244" s="31" t="s">
        <v>188</v>
      </c>
      <c r="B244" s="32">
        <v>105</v>
      </c>
      <c r="C244" s="32">
        <v>5935</v>
      </c>
      <c r="D244" s="30">
        <v>0</v>
      </c>
      <c r="E244" s="30">
        <v>0</v>
      </c>
      <c r="F244" s="32">
        <v>3434</v>
      </c>
      <c r="G244" s="32">
        <v>188</v>
      </c>
      <c r="H244" s="32">
        <v>105</v>
      </c>
      <c r="I244" s="30">
        <v>0</v>
      </c>
      <c r="J244" s="30">
        <v>0</v>
      </c>
      <c r="K244" s="30">
        <v>0</v>
      </c>
      <c r="L244" s="32">
        <v>79.214160000000007</v>
      </c>
      <c r="M244" s="32">
        <v>4308.1606400000001</v>
      </c>
      <c r="N244" s="30">
        <v>0</v>
      </c>
      <c r="O244" s="30">
        <v>0</v>
      </c>
      <c r="P244" s="32">
        <v>2511.83887</v>
      </c>
      <c r="Q244" s="32">
        <v>138.31003000000001</v>
      </c>
      <c r="R244" s="32">
        <v>79.214160000000007</v>
      </c>
      <c r="S244" s="30">
        <v>0</v>
      </c>
      <c r="T244" s="30">
        <v>0</v>
      </c>
      <c r="U244" s="30">
        <v>0</v>
      </c>
      <c r="V244" s="32">
        <v>79.214160000000007</v>
      </c>
      <c r="W244" s="32">
        <v>4308.1606400000001</v>
      </c>
      <c r="X244" s="30">
        <v>0</v>
      </c>
      <c r="Y244" s="30">
        <v>0</v>
      </c>
      <c r="Z244" s="32">
        <v>2511.83887</v>
      </c>
      <c r="AA244" s="32">
        <v>138.31003000000001</v>
      </c>
      <c r="AB244" s="32">
        <v>79.214160000000007</v>
      </c>
      <c r="AC244" s="30">
        <v>0</v>
      </c>
      <c r="AD244" s="30">
        <v>0</v>
      </c>
      <c r="AE244" s="30">
        <v>0</v>
      </c>
    </row>
    <row r="245" spans="1:31" ht="15">
      <c r="A245" s="31" t="s">
        <v>189</v>
      </c>
      <c r="B245" s="32">
        <v>15</v>
      </c>
      <c r="C245" s="32">
        <v>1673</v>
      </c>
      <c r="D245" s="30">
        <v>0</v>
      </c>
      <c r="E245" s="30">
        <v>0</v>
      </c>
      <c r="F245" s="32">
        <v>983</v>
      </c>
      <c r="G245" s="32">
        <v>52</v>
      </c>
      <c r="H245" s="32">
        <v>15</v>
      </c>
      <c r="I245" s="30">
        <v>0</v>
      </c>
      <c r="J245" s="30">
        <v>0</v>
      </c>
      <c r="K245" s="30">
        <v>0</v>
      </c>
      <c r="L245" s="32">
        <v>9.9737299999999998</v>
      </c>
      <c r="M245" s="32">
        <v>1231.39148</v>
      </c>
      <c r="N245" s="30">
        <v>0</v>
      </c>
      <c r="O245" s="30">
        <v>0</v>
      </c>
      <c r="P245" s="32">
        <v>726.63158999999996</v>
      </c>
      <c r="Q245" s="32">
        <v>35.971469999999997</v>
      </c>
      <c r="R245" s="32">
        <v>9.9737299999999998</v>
      </c>
      <c r="S245" s="30">
        <v>0</v>
      </c>
      <c r="T245" s="30">
        <v>0</v>
      </c>
      <c r="U245" s="30">
        <v>0</v>
      </c>
      <c r="V245" s="32">
        <v>9.9737299999999998</v>
      </c>
      <c r="W245" s="32">
        <v>1231.39148</v>
      </c>
      <c r="X245" s="30">
        <v>0</v>
      </c>
      <c r="Y245" s="30">
        <v>0</v>
      </c>
      <c r="Z245" s="32">
        <v>726.63158999999996</v>
      </c>
      <c r="AA245" s="32">
        <v>35.971469999999997</v>
      </c>
      <c r="AB245" s="32">
        <v>9.9737299999999998</v>
      </c>
      <c r="AC245" s="30">
        <v>0</v>
      </c>
      <c r="AD245" s="30">
        <v>0</v>
      </c>
      <c r="AE245" s="30">
        <v>0</v>
      </c>
    </row>
    <row r="246" spans="1:31" ht="15">
      <c r="A246" s="31" t="s">
        <v>190</v>
      </c>
      <c r="B246" s="32">
        <v>12</v>
      </c>
      <c r="C246" s="32">
        <v>575</v>
      </c>
      <c r="D246" s="30">
        <v>0</v>
      </c>
      <c r="E246" s="30">
        <v>0</v>
      </c>
      <c r="F246" s="32">
        <v>360</v>
      </c>
      <c r="G246" s="32">
        <v>15</v>
      </c>
      <c r="H246" s="32">
        <v>13</v>
      </c>
      <c r="I246" s="30">
        <v>0</v>
      </c>
      <c r="J246" s="30">
        <v>0</v>
      </c>
      <c r="K246" s="30">
        <v>0</v>
      </c>
      <c r="L246" s="32">
        <v>10.22381</v>
      </c>
      <c r="M246" s="32">
        <v>431.23025999999999</v>
      </c>
      <c r="N246" s="30">
        <v>0</v>
      </c>
      <c r="O246" s="30">
        <v>0</v>
      </c>
      <c r="P246" s="32">
        <v>273.31191999999999</v>
      </c>
      <c r="Q246" s="32">
        <v>10.48359</v>
      </c>
      <c r="R246" s="32">
        <v>11.22381</v>
      </c>
      <c r="S246" s="30">
        <v>0</v>
      </c>
      <c r="T246" s="30">
        <v>0</v>
      </c>
      <c r="U246" s="30">
        <v>0</v>
      </c>
      <c r="V246" s="32">
        <v>10.22381</v>
      </c>
      <c r="W246" s="32">
        <v>431.23025999999999</v>
      </c>
      <c r="X246" s="30">
        <v>0</v>
      </c>
      <c r="Y246" s="30">
        <v>0</v>
      </c>
      <c r="Z246" s="32">
        <v>273.31191999999999</v>
      </c>
      <c r="AA246" s="32">
        <v>10.48359</v>
      </c>
      <c r="AB246" s="32">
        <v>11.22381</v>
      </c>
      <c r="AC246" s="30">
        <v>0</v>
      </c>
      <c r="AD246" s="30">
        <v>0</v>
      </c>
      <c r="AE246" s="30">
        <v>0</v>
      </c>
    </row>
    <row r="247" spans="1:31" ht="15">
      <c r="A247" s="31" t="s">
        <v>4</v>
      </c>
      <c r="B247" s="32">
        <v>471</v>
      </c>
      <c r="C247" s="32">
        <v>32810</v>
      </c>
      <c r="D247" s="30">
        <v>0</v>
      </c>
      <c r="E247" s="30">
        <v>0</v>
      </c>
      <c r="F247" s="32">
        <v>20825</v>
      </c>
      <c r="G247" s="32">
        <v>1010</v>
      </c>
      <c r="H247" s="32">
        <v>471</v>
      </c>
      <c r="I247" s="30">
        <v>0</v>
      </c>
      <c r="J247" s="30">
        <v>0</v>
      </c>
      <c r="K247" s="30">
        <v>0</v>
      </c>
      <c r="L247" s="32">
        <v>341.69794000000002</v>
      </c>
      <c r="M247" s="32">
        <v>23662.824219999999</v>
      </c>
      <c r="N247" s="30">
        <v>0</v>
      </c>
      <c r="O247" s="30">
        <v>0</v>
      </c>
      <c r="P247" s="32">
        <v>15082.91797</v>
      </c>
      <c r="Q247" s="32">
        <v>734.74676999999997</v>
      </c>
      <c r="R247" s="32">
        <v>341.69794000000002</v>
      </c>
      <c r="S247" s="30">
        <v>0</v>
      </c>
      <c r="T247" s="30">
        <v>0</v>
      </c>
      <c r="U247" s="30">
        <v>0</v>
      </c>
      <c r="V247" s="32">
        <v>341.69794000000002</v>
      </c>
      <c r="W247" s="32">
        <v>23662.824219999999</v>
      </c>
      <c r="X247" s="30">
        <v>0</v>
      </c>
      <c r="Y247" s="30">
        <v>0</v>
      </c>
      <c r="Z247" s="32">
        <v>15082.91797</v>
      </c>
      <c r="AA247" s="32">
        <v>734.74676999999997</v>
      </c>
      <c r="AB247" s="32">
        <v>341.69794000000002</v>
      </c>
      <c r="AC247" s="30">
        <v>0</v>
      </c>
      <c r="AD247" s="30">
        <v>0</v>
      </c>
      <c r="AE247" s="30">
        <v>0</v>
      </c>
    </row>
    <row r="248" spans="1:31" ht="15">
      <c r="A248" s="31" t="s">
        <v>5</v>
      </c>
      <c r="B248" s="32">
        <v>32</v>
      </c>
      <c r="C248" s="32">
        <v>2747</v>
      </c>
      <c r="D248" s="30">
        <v>0</v>
      </c>
      <c r="E248" s="30">
        <v>0</v>
      </c>
      <c r="F248" s="32">
        <v>1746</v>
      </c>
      <c r="G248" s="32">
        <v>98</v>
      </c>
      <c r="H248" s="32">
        <v>32</v>
      </c>
      <c r="I248" s="30">
        <v>0</v>
      </c>
      <c r="J248" s="30">
        <v>0</v>
      </c>
      <c r="K248" s="30">
        <v>0</v>
      </c>
      <c r="L248" s="32">
        <v>21.20532</v>
      </c>
      <c r="M248" s="32">
        <v>2021.33179</v>
      </c>
      <c r="N248" s="30">
        <v>0</v>
      </c>
      <c r="O248" s="30">
        <v>0</v>
      </c>
      <c r="P248" s="32">
        <v>1288.77783</v>
      </c>
      <c r="Q248" s="32">
        <v>70.722539999999995</v>
      </c>
      <c r="R248" s="32">
        <v>21.20532</v>
      </c>
      <c r="S248" s="30">
        <v>0</v>
      </c>
      <c r="T248" s="30">
        <v>0</v>
      </c>
      <c r="U248" s="30">
        <v>0</v>
      </c>
      <c r="V248" s="32">
        <v>21.20532</v>
      </c>
      <c r="W248" s="32">
        <v>2021.33179</v>
      </c>
      <c r="X248" s="30">
        <v>0</v>
      </c>
      <c r="Y248" s="30">
        <v>0</v>
      </c>
      <c r="Z248" s="32">
        <v>1288.77783</v>
      </c>
      <c r="AA248" s="32">
        <v>70.722539999999995</v>
      </c>
      <c r="AB248" s="32">
        <v>21.20532</v>
      </c>
      <c r="AC248" s="30">
        <v>0</v>
      </c>
      <c r="AD248" s="30">
        <v>0</v>
      </c>
      <c r="AE248" s="30">
        <v>0</v>
      </c>
    </row>
    <row r="249" spans="1:31" ht="15">
      <c r="A249" s="31" t="s">
        <v>6</v>
      </c>
      <c r="B249" s="32">
        <v>649</v>
      </c>
      <c r="C249" s="32">
        <v>1019</v>
      </c>
      <c r="D249" s="30">
        <v>0</v>
      </c>
      <c r="E249" s="30">
        <v>0</v>
      </c>
      <c r="F249" s="30">
        <v>0</v>
      </c>
      <c r="G249" s="32">
        <v>4221</v>
      </c>
      <c r="H249" s="32">
        <v>640</v>
      </c>
      <c r="I249" s="30">
        <v>0</v>
      </c>
      <c r="J249" s="30">
        <v>0</v>
      </c>
      <c r="K249" s="30">
        <v>0</v>
      </c>
      <c r="L249" s="32">
        <v>466.32220000000001</v>
      </c>
      <c r="M249" s="32">
        <v>737.49279999999999</v>
      </c>
      <c r="N249" s="30">
        <v>0</v>
      </c>
      <c r="O249" s="30">
        <v>0</v>
      </c>
      <c r="P249" s="30">
        <v>0</v>
      </c>
      <c r="Q249" s="32">
        <v>3044.5078100000001</v>
      </c>
      <c r="R249" s="32">
        <v>458.43491</v>
      </c>
      <c r="S249" s="30">
        <v>0</v>
      </c>
      <c r="T249" s="30">
        <v>0</v>
      </c>
      <c r="U249" s="30">
        <v>0</v>
      </c>
      <c r="V249" s="32">
        <v>466.32220000000001</v>
      </c>
      <c r="W249" s="32">
        <v>737.49279999999999</v>
      </c>
      <c r="X249" s="30">
        <v>0</v>
      </c>
      <c r="Y249" s="30">
        <v>0</v>
      </c>
      <c r="Z249" s="30">
        <v>0</v>
      </c>
      <c r="AA249" s="32">
        <v>3044.5078100000001</v>
      </c>
      <c r="AB249" s="32">
        <v>458.43491</v>
      </c>
      <c r="AC249" s="30">
        <v>0</v>
      </c>
      <c r="AD249" s="30">
        <v>0</v>
      </c>
      <c r="AE249" s="30">
        <v>0</v>
      </c>
    </row>
    <row r="250" spans="1:31" ht="15">
      <c r="A250" s="31" t="s">
        <v>7</v>
      </c>
      <c r="B250" s="32">
        <v>1197</v>
      </c>
      <c r="C250" s="32">
        <v>1823</v>
      </c>
      <c r="D250" s="30">
        <v>0</v>
      </c>
      <c r="E250" s="30">
        <v>0</v>
      </c>
      <c r="F250" s="30">
        <v>0</v>
      </c>
      <c r="G250" s="32">
        <v>70250</v>
      </c>
      <c r="H250" s="32">
        <v>1136</v>
      </c>
      <c r="I250" s="30">
        <v>0</v>
      </c>
      <c r="J250" s="30">
        <v>0</v>
      </c>
      <c r="K250" s="30">
        <v>0</v>
      </c>
      <c r="L250" s="32">
        <v>860.40752999999995</v>
      </c>
      <c r="M250" s="32">
        <v>1308.1464800000001</v>
      </c>
      <c r="N250" s="30">
        <v>0</v>
      </c>
      <c r="O250" s="30">
        <v>0</v>
      </c>
      <c r="P250" s="30">
        <v>0</v>
      </c>
      <c r="Q250" s="32">
        <v>48564.390630000002</v>
      </c>
      <c r="R250" s="32">
        <v>813.27270999999996</v>
      </c>
      <c r="S250" s="30">
        <v>0</v>
      </c>
      <c r="T250" s="30">
        <v>0</v>
      </c>
      <c r="U250" s="30">
        <v>0</v>
      </c>
      <c r="V250" s="32">
        <v>860.40752999999995</v>
      </c>
      <c r="W250" s="32">
        <v>1308.1464800000001</v>
      </c>
      <c r="X250" s="30">
        <v>0</v>
      </c>
      <c r="Y250" s="30">
        <v>0</v>
      </c>
      <c r="Z250" s="30">
        <v>0</v>
      </c>
      <c r="AA250" s="32">
        <v>48564.390630000002</v>
      </c>
      <c r="AB250" s="32">
        <v>813.27270999999996</v>
      </c>
      <c r="AC250" s="30">
        <v>0</v>
      </c>
      <c r="AD250" s="30">
        <v>0</v>
      </c>
      <c r="AE250" s="30">
        <v>0</v>
      </c>
    </row>
    <row r="251" spans="1:31" ht="15">
      <c r="A251" s="31" t="s">
        <v>7</v>
      </c>
      <c r="B251" s="32">
        <v>35</v>
      </c>
      <c r="C251" s="32">
        <v>50</v>
      </c>
      <c r="D251" s="30">
        <v>0</v>
      </c>
      <c r="E251" s="30">
        <v>0</v>
      </c>
      <c r="F251" s="30">
        <v>0</v>
      </c>
      <c r="G251" s="32">
        <v>1633</v>
      </c>
      <c r="H251" s="32">
        <v>33</v>
      </c>
      <c r="I251" s="30">
        <v>0</v>
      </c>
      <c r="J251" s="30">
        <v>0</v>
      </c>
      <c r="K251" s="30">
        <v>0</v>
      </c>
      <c r="L251" s="32">
        <v>26.792380000000001</v>
      </c>
      <c r="M251" s="32">
        <v>36.060960000000001</v>
      </c>
      <c r="N251" s="30">
        <v>0</v>
      </c>
      <c r="O251" s="30">
        <v>0</v>
      </c>
      <c r="P251" s="30">
        <v>0</v>
      </c>
      <c r="Q251" s="32">
        <v>1188.2028800000001</v>
      </c>
      <c r="R251" s="32">
        <v>25.428090000000001</v>
      </c>
      <c r="S251" s="30">
        <v>0</v>
      </c>
      <c r="T251" s="30">
        <v>0</v>
      </c>
      <c r="U251" s="30">
        <v>0</v>
      </c>
      <c r="V251" s="32">
        <v>26.792380000000001</v>
      </c>
      <c r="W251" s="32">
        <v>36.060960000000001</v>
      </c>
      <c r="X251" s="30">
        <v>0</v>
      </c>
      <c r="Y251" s="30">
        <v>0</v>
      </c>
      <c r="Z251" s="30">
        <v>0</v>
      </c>
      <c r="AA251" s="32">
        <v>1188.2028800000001</v>
      </c>
      <c r="AB251" s="32">
        <v>25.428090000000001</v>
      </c>
      <c r="AC251" s="30">
        <v>0</v>
      </c>
      <c r="AD251" s="30">
        <v>0</v>
      </c>
      <c r="AE251" s="30">
        <v>0</v>
      </c>
    </row>
    <row r="252" spans="1:31" ht="15">
      <c r="A252" s="31" t="s">
        <v>8</v>
      </c>
      <c r="B252" s="32">
        <v>6919</v>
      </c>
      <c r="C252" s="32">
        <v>10308</v>
      </c>
      <c r="D252" s="30">
        <v>0</v>
      </c>
      <c r="E252" s="30">
        <v>0</v>
      </c>
      <c r="F252" s="32">
        <v>10310</v>
      </c>
      <c r="G252" s="32">
        <v>544</v>
      </c>
      <c r="H252" s="32">
        <v>6915</v>
      </c>
      <c r="I252" s="30">
        <v>0</v>
      </c>
      <c r="J252" s="30">
        <v>0</v>
      </c>
      <c r="K252" s="30">
        <v>0</v>
      </c>
      <c r="L252" s="32">
        <v>4977.0454099999997</v>
      </c>
      <c r="M252" s="32">
        <v>7418.3901400000004</v>
      </c>
      <c r="N252" s="30">
        <v>0</v>
      </c>
      <c r="O252" s="30">
        <v>0</v>
      </c>
      <c r="P252" s="32">
        <v>7470.2304700000004</v>
      </c>
      <c r="Q252" s="32">
        <v>390.28640999999999</v>
      </c>
      <c r="R252" s="32">
        <v>4973.7480500000001</v>
      </c>
      <c r="S252" s="30">
        <v>0</v>
      </c>
      <c r="T252" s="30">
        <v>0</v>
      </c>
      <c r="U252" s="30">
        <v>0</v>
      </c>
      <c r="V252" s="32">
        <v>4977.0454099999997</v>
      </c>
      <c r="W252" s="32">
        <v>7418.3901400000004</v>
      </c>
      <c r="X252" s="30">
        <v>0</v>
      </c>
      <c r="Y252" s="30">
        <v>0</v>
      </c>
      <c r="Z252" s="32">
        <v>7470.2304700000004</v>
      </c>
      <c r="AA252" s="32">
        <v>390.28640999999999</v>
      </c>
      <c r="AB252" s="32">
        <v>4973.7480500000001</v>
      </c>
      <c r="AC252" s="30">
        <v>0</v>
      </c>
      <c r="AD252" s="30">
        <v>0</v>
      </c>
      <c r="AE252" s="30">
        <v>0</v>
      </c>
    </row>
    <row r="253" spans="1:31" ht="15">
      <c r="A253" s="31" t="s">
        <v>9</v>
      </c>
      <c r="B253" s="32">
        <v>2706</v>
      </c>
      <c r="C253" s="32">
        <v>4101</v>
      </c>
      <c r="D253" s="30">
        <v>0</v>
      </c>
      <c r="E253" s="30">
        <v>0</v>
      </c>
      <c r="F253" s="32">
        <v>4070</v>
      </c>
      <c r="G253" s="32">
        <v>229</v>
      </c>
      <c r="H253" s="32">
        <v>2711</v>
      </c>
      <c r="I253" s="30">
        <v>0</v>
      </c>
      <c r="J253" s="30">
        <v>0</v>
      </c>
      <c r="K253" s="30">
        <v>0</v>
      </c>
      <c r="L253" s="32">
        <v>1938.88086</v>
      </c>
      <c r="M253" s="32">
        <v>2989.66626</v>
      </c>
      <c r="N253" s="30">
        <v>0</v>
      </c>
      <c r="O253" s="30">
        <v>0</v>
      </c>
      <c r="P253" s="32">
        <v>2970.2658700000002</v>
      </c>
      <c r="Q253" s="32">
        <v>163.13504</v>
      </c>
      <c r="R253" s="32">
        <v>1942.1209699999999</v>
      </c>
      <c r="S253" s="30">
        <v>0</v>
      </c>
      <c r="T253" s="30">
        <v>0</v>
      </c>
      <c r="U253" s="30">
        <v>0</v>
      </c>
      <c r="V253" s="32">
        <v>1938.88086</v>
      </c>
      <c r="W253" s="32">
        <v>2989.66626</v>
      </c>
      <c r="X253" s="30">
        <v>0</v>
      </c>
      <c r="Y253" s="30">
        <v>0</v>
      </c>
      <c r="Z253" s="32">
        <v>2970.2658700000002</v>
      </c>
      <c r="AA253" s="32">
        <v>163.13504</v>
      </c>
      <c r="AB253" s="32">
        <v>1942.1209699999999</v>
      </c>
      <c r="AC253" s="30">
        <v>0</v>
      </c>
      <c r="AD253" s="30">
        <v>0</v>
      </c>
      <c r="AE253" s="30">
        <v>0</v>
      </c>
    </row>
    <row r="254" spans="1:31" ht="15">
      <c r="A254" s="31" t="s">
        <v>10</v>
      </c>
      <c r="B254" s="32">
        <v>2795</v>
      </c>
      <c r="C254" s="32">
        <v>3999</v>
      </c>
      <c r="D254" s="30">
        <v>0</v>
      </c>
      <c r="E254" s="30">
        <v>0</v>
      </c>
      <c r="F254" s="32">
        <v>4102</v>
      </c>
      <c r="G254" s="32">
        <v>191</v>
      </c>
      <c r="H254" s="32">
        <v>2801</v>
      </c>
      <c r="I254" s="30">
        <v>0</v>
      </c>
      <c r="J254" s="30">
        <v>0</v>
      </c>
      <c r="K254" s="30">
        <v>0</v>
      </c>
      <c r="L254" s="32">
        <v>2036.3652300000001</v>
      </c>
      <c r="M254" s="32">
        <v>2888.2907700000001</v>
      </c>
      <c r="N254" s="30">
        <v>0</v>
      </c>
      <c r="O254" s="30">
        <v>0</v>
      </c>
      <c r="P254" s="32">
        <v>2999.77808</v>
      </c>
      <c r="Q254" s="32">
        <v>139.07677000000001</v>
      </c>
      <c r="R254" s="32">
        <v>2041.7697800000001</v>
      </c>
      <c r="S254" s="30">
        <v>0</v>
      </c>
      <c r="T254" s="30">
        <v>0</v>
      </c>
      <c r="U254" s="30">
        <v>0</v>
      </c>
      <c r="V254" s="32">
        <v>2036.3652300000001</v>
      </c>
      <c r="W254" s="32">
        <v>2888.2907700000001</v>
      </c>
      <c r="X254" s="30">
        <v>0</v>
      </c>
      <c r="Y254" s="30">
        <v>0</v>
      </c>
      <c r="Z254" s="32">
        <v>2999.77808</v>
      </c>
      <c r="AA254" s="32">
        <v>139.07677000000001</v>
      </c>
      <c r="AB254" s="32">
        <v>2041.7697800000001</v>
      </c>
      <c r="AC254" s="30">
        <v>0</v>
      </c>
      <c r="AD254" s="30">
        <v>0</v>
      </c>
      <c r="AE254" s="30">
        <v>0</v>
      </c>
    </row>
    <row r="255" spans="1:31" ht="15">
      <c r="A255" s="31" t="s">
        <v>11</v>
      </c>
      <c r="B255" s="32">
        <v>1288</v>
      </c>
      <c r="C255" s="32">
        <v>1892</v>
      </c>
      <c r="D255" s="30">
        <v>0</v>
      </c>
      <c r="E255" s="30">
        <v>0</v>
      </c>
      <c r="F255" s="32">
        <v>1884</v>
      </c>
      <c r="G255" s="32">
        <v>111</v>
      </c>
      <c r="H255" s="32">
        <v>1293</v>
      </c>
      <c r="I255" s="30">
        <v>0</v>
      </c>
      <c r="J255" s="30">
        <v>0</v>
      </c>
      <c r="K255" s="30">
        <v>0</v>
      </c>
      <c r="L255" s="32">
        <v>935.86779999999999</v>
      </c>
      <c r="M255" s="32">
        <v>1381.4583700000001</v>
      </c>
      <c r="N255" s="30">
        <v>0</v>
      </c>
      <c r="O255" s="30">
        <v>0</v>
      </c>
      <c r="P255" s="32">
        <v>1382.2904100000001</v>
      </c>
      <c r="Q255" s="32">
        <v>81.321129999999997</v>
      </c>
      <c r="R255" s="32">
        <v>940.20385999999996</v>
      </c>
      <c r="S255" s="30">
        <v>0</v>
      </c>
      <c r="T255" s="30">
        <v>0</v>
      </c>
      <c r="U255" s="30">
        <v>0</v>
      </c>
      <c r="V255" s="32">
        <v>935.86779999999999</v>
      </c>
      <c r="W255" s="32">
        <v>1381.4583700000001</v>
      </c>
      <c r="X255" s="30">
        <v>0</v>
      </c>
      <c r="Y255" s="30">
        <v>0</v>
      </c>
      <c r="Z255" s="32">
        <v>1382.2904100000001</v>
      </c>
      <c r="AA255" s="32">
        <v>81.321129999999997</v>
      </c>
      <c r="AB255" s="32">
        <v>940.20385999999996</v>
      </c>
      <c r="AC255" s="30">
        <v>0</v>
      </c>
      <c r="AD255" s="30">
        <v>0</v>
      </c>
      <c r="AE255" s="30">
        <v>0</v>
      </c>
    </row>
    <row r="256" spans="1:31" ht="15">
      <c r="A256" s="31" t="s">
        <v>12</v>
      </c>
      <c r="B256" s="32">
        <v>204</v>
      </c>
      <c r="C256" s="32">
        <v>193</v>
      </c>
      <c r="D256" s="30">
        <v>0</v>
      </c>
      <c r="E256" s="30">
        <v>0</v>
      </c>
      <c r="F256" s="30">
        <v>0</v>
      </c>
      <c r="G256" s="32">
        <v>1289</v>
      </c>
      <c r="H256" s="32">
        <v>204</v>
      </c>
      <c r="I256" s="30">
        <v>0</v>
      </c>
      <c r="J256" s="30">
        <v>0</v>
      </c>
      <c r="K256" s="30">
        <v>0</v>
      </c>
      <c r="L256" s="32">
        <v>154.13869</v>
      </c>
      <c r="M256" s="32">
        <v>142.31417999999999</v>
      </c>
      <c r="N256" s="30">
        <v>0</v>
      </c>
      <c r="O256" s="30">
        <v>0</v>
      </c>
      <c r="P256" s="30">
        <v>0</v>
      </c>
      <c r="Q256" s="32">
        <v>947.45648000000006</v>
      </c>
      <c r="R256" s="32">
        <v>154.43978999999999</v>
      </c>
      <c r="S256" s="30">
        <v>0</v>
      </c>
      <c r="T256" s="30">
        <v>0</v>
      </c>
      <c r="U256" s="30">
        <v>0</v>
      </c>
      <c r="V256" s="32">
        <v>154.13869</v>
      </c>
      <c r="W256" s="32">
        <v>142.31417999999999</v>
      </c>
      <c r="X256" s="30">
        <v>0</v>
      </c>
      <c r="Y256" s="30">
        <v>0</v>
      </c>
      <c r="Z256" s="30">
        <v>0</v>
      </c>
      <c r="AA256" s="32">
        <v>947.45648000000006</v>
      </c>
      <c r="AB256" s="32">
        <v>154.43978999999999</v>
      </c>
      <c r="AC256" s="30">
        <v>0</v>
      </c>
      <c r="AD256" s="30">
        <v>0</v>
      </c>
      <c r="AE256" s="30">
        <v>0</v>
      </c>
    </row>
    <row r="257" spans="1:31" ht="15">
      <c r="A257" s="31" t="s">
        <v>13</v>
      </c>
      <c r="B257" s="32">
        <v>71</v>
      </c>
      <c r="C257" s="32">
        <v>89</v>
      </c>
      <c r="D257" s="30">
        <v>0</v>
      </c>
      <c r="E257" s="30">
        <v>0</v>
      </c>
      <c r="F257" s="30">
        <v>0</v>
      </c>
      <c r="G257" s="32">
        <v>3556</v>
      </c>
      <c r="H257" s="32">
        <v>70</v>
      </c>
      <c r="I257" s="30">
        <v>0</v>
      </c>
      <c r="J257" s="30">
        <v>0</v>
      </c>
      <c r="K257" s="30">
        <v>0</v>
      </c>
      <c r="L257" s="32">
        <v>54.539659999999998</v>
      </c>
      <c r="M257" s="32">
        <v>67.357479999999995</v>
      </c>
      <c r="N257" s="30">
        <v>0</v>
      </c>
      <c r="O257" s="30">
        <v>0</v>
      </c>
      <c r="P257" s="30">
        <v>0</v>
      </c>
      <c r="Q257" s="32">
        <v>2554.0747099999999</v>
      </c>
      <c r="R257" s="32">
        <v>53.5458</v>
      </c>
      <c r="S257" s="30">
        <v>0</v>
      </c>
      <c r="T257" s="30">
        <v>0</v>
      </c>
      <c r="U257" s="30">
        <v>0</v>
      </c>
      <c r="V257" s="32">
        <v>54.539659999999998</v>
      </c>
      <c r="W257" s="32">
        <v>67.357479999999995</v>
      </c>
      <c r="X257" s="30">
        <v>0</v>
      </c>
      <c r="Y257" s="30">
        <v>0</v>
      </c>
      <c r="Z257" s="30">
        <v>0</v>
      </c>
      <c r="AA257" s="32">
        <v>2554.0747099999999</v>
      </c>
      <c r="AB257" s="32">
        <v>53.5458</v>
      </c>
      <c r="AC257" s="30">
        <v>0</v>
      </c>
      <c r="AD257" s="30">
        <v>0</v>
      </c>
      <c r="AE257" s="30">
        <v>0</v>
      </c>
    </row>
    <row r="258" spans="1:31" ht="15">
      <c r="A258" s="31" t="s">
        <v>14</v>
      </c>
      <c r="B258" s="32">
        <v>5628</v>
      </c>
      <c r="C258" s="32">
        <v>5680</v>
      </c>
      <c r="D258" s="30">
        <v>0</v>
      </c>
      <c r="E258" s="30">
        <v>0</v>
      </c>
      <c r="F258" s="32">
        <v>7494</v>
      </c>
      <c r="G258" s="32">
        <v>386</v>
      </c>
      <c r="H258" s="32">
        <v>5635</v>
      </c>
      <c r="I258" s="30">
        <v>0</v>
      </c>
      <c r="J258" s="30">
        <v>0</v>
      </c>
      <c r="K258" s="30">
        <v>0</v>
      </c>
      <c r="L258" s="32">
        <v>4111.63184</v>
      </c>
      <c r="M258" s="32">
        <v>4147.8525399999999</v>
      </c>
      <c r="N258" s="30">
        <v>0</v>
      </c>
      <c r="O258" s="30">
        <v>0</v>
      </c>
      <c r="P258" s="32">
        <v>5510.8559599999999</v>
      </c>
      <c r="Q258" s="32">
        <v>277.5206</v>
      </c>
      <c r="R258" s="32">
        <v>4117.1889600000004</v>
      </c>
      <c r="S258" s="30">
        <v>0</v>
      </c>
      <c r="T258" s="30">
        <v>0</v>
      </c>
      <c r="U258" s="30">
        <v>0</v>
      </c>
      <c r="V258" s="32">
        <v>4111.63184</v>
      </c>
      <c r="W258" s="32">
        <v>4147.8525399999999</v>
      </c>
      <c r="X258" s="30">
        <v>0</v>
      </c>
      <c r="Y258" s="30">
        <v>0</v>
      </c>
      <c r="Z258" s="32">
        <v>5510.8559599999999</v>
      </c>
      <c r="AA258" s="32">
        <v>277.5206</v>
      </c>
      <c r="AB258" s="32">
        <v>4117.1889600000004</v>
      </c>
      <c r="AC258" s="30">
        <v>0</v>
      </c>
      <c r="AD258" s="30">
        <v>0</v>
      </c>
      <c r="AE258" s="30">
        <v>0</v>
      </c>
    </row>
    <row r="259" spans="1:31" ht="15">
      <c r="A259" s="31" t="s">
        <v>15</v>
      </c>
      <c r="B259" s="32">
        <v>6732</v>
      </c>
      <c r="C259" s="32">
        <v>6818</v>
      </c>
      <c r="D259" s="30">
        <v>0</v>
      </c>
      <c r="E259" s="30">
        <v>0</v>
      </c>
      <c r="F259" s="32">
        <v>8998</v>
      </c>
      <c r="G259" s="32">
        <v>425</v>
      </c>
      <c r="H259" s="32">
        <v>6739</v>
      </c>
      <c r="I259" s="30">
        <v>0</v>
      </c>
      <c r="J259" s="30">
        <v>0</v>
      </c>
      <c r="K259" s="30">
        <v>0</v>
      </c>
      <c r="L259" s="32">
        <v>4907.5629900000004</v>
      </c>
      <c r="M259" s="32">
        <v>4977.1518599999999</v>
      </c>
      <c r="N259" s="30">
        <v>0</v>
      </c>
      <c r="O259" s="30">
        <v>0</v>
      </c>
      <c r="P259" s="32">
        <v>6599.1044899999997</v>
      </c>
      <c r="Q259" s="32">
        <v>312.26549999999997</v>
      </c>
      <c r="R259" s="32">
        <v>4912.4760699999997</v>
      </c>
      <c r="S259" s="30">
        <v>0</v>
      </c>
      <c r="T259" s="30">
        <v>0</v>
      </c>
      <c r="U259" s="30">
        <v>0</v>
      </c>
      <c r="V259" s="32">
        <v>4907.5629900000004</v>
      </c>
      <c r="W259" s="32">
        <v>4977.1518599999999</v>
      </c>
      <c r="X259" s="30">
        <v>0</v>
      </c>
      <c r="Y259" s="30">
        <v>0</v>
      </c>
      <c r="Z259" s="32">
        <v>6599.1044899999997</v>
      </c>
      <c r="AA259" s="32">
        <v>312.26549999999997</v>
      </c>
      <c r="AB259" s="32">
        <v>4912.4760699999997</v>
      </c>
      <c r="AC259" s="30">
        <v>0</v>
      </c>
      <c r="AD259" s="30">
        <v>0</v>
      </c>
      <c r="AE259" s="30">
        <v>0</v>
      </c>
    </row>
    <row r="260" spans="1:31" ht="15">
      <c r="A260" s="31" t="s">
        <v>16</v>
      </c>
      <c r="B260" s="32">
        <v>3063</v>
      </c>
      <c r="C260" s="32">
        <v>3129</v>
      </c>
      <c r="D260" s="30">
        <v>0</v>
      </c>
      <c r="E260" s="30">
        <v>0</v>
      </c>
      <c r="F260" s="32">
        <v>4077</v>
      </c>
      <c r="G260" s="32">
        <v>193</v>
      </c>
      <c r="H260" s="32">
        <v>3069</v>
      </c>
      <c r="I260" s="30">
        <v>0</v>
      </c>
      <c r="J260" s="30">
        <v>0</v>
      </c>
      <c r="K260" s="30">
        <v>0</v>
      </c>
      <c r="L260" s="32">
        <v>2268.86328</v>
      </c>
      <c r="M260" s="32">
        <v>2288.4748500000001</v>
      </c>
      <c r="N260" s="30">
        <v>0</v>
      </c>
      <c r="O260" s="30">
        <v>0</v>
      </c>
      <c r="P260" s="32">
        <v>3019.9147899999998</v>
      </c>
      <c r="Q260" s="32">
        <v>145.56636</v>
      </c>
      <c r="R260" s="32">
        <v>2273.2639199999999</v>
      </c>
      <c r="S260" s="30">
        <v>0</v>
      </c>
      <c r="T260" s="30">
        <v>0</v>
      </c>
      <c r="U260" s="30">
        <v>0</v>
      </c>
      <c r="V260" s="32">
        <v>2268.86328</v>
      </c>
      <c r="W260" s="32">
        <v>2288.4748500000001</v>
      </c>
      <c r="X260" s="30">
        <v>0</v>
      </c>
      <c r="Y260" s="30">
        <v>0</v>
      </c>
      <c r="Z260" s="32">
        <v>3019.9147899999998</v>
      </c>
      <c r="AA260" s="32">
        <v>145.56636</v>
      </c>
      <c r="AB260" s="32">
        <v>2273.2639199999999</v>
      </c>
      <c r="AC260" s="30">
        <v>0</v>
      </c>
      <c r="AD260" s="30">
        <v>0</v>
      </c>
      <c r="AE260" s="30">
        <v>0</v>
      </c>
    </row>
    <row r="261" spans="1:31" ht="15">
      <c r="A261" s="31" t="s">
        <v>17</v>
      </c>
      <c r="B261" s="32">
        <v>55</v>
      </c>
      <c r="C261" s="32">
        <v>18</v>
      </c>
      <c r="D261" s="30">
        <v>0</v>
      </c>
      <c r="E261" s="30">
        <v>0</v>
      </c>
      <c r="F261" s="30">
        <v>0</v>
      </c>
      <c r="G261" s="32">
        <v>487</v>
      </c>
      <c r="H261" s="32">
        <v>55</v>
      </c>
      <c r="I261" s="30">
        <v>0</v>
      </c>
      <c r="J261" s="30">
        <v>0</v>
      </c>
      <c r="K261" s="30">
        <v>0</v>
      </c>
      <c r="L261" s="32">
        <v>40.574109999999997</v>
      </c>
      <c r="M261" s="32">
        <v>12.46224</v>
      </c>
      <c r="N261" s="30">
        <v>0</v>
      </c>
      <c r="O261" s="30">
        <v>0</v>
      </c>
      <c r="P261" s="30">
        <v>0</v>
      </c>
      <c r="Q261" s="32">
        <v>377.39922999999999</v>
      </c>
      <c r="R261" s="32">
        <v>40.331299999999999</v>
      </c>
      <c r="S261" s="30">
        <v>0</v>
      </c>
      <c r="T261" s="30">
        <v>0</v>
      </c>
      <c r="U261" s="30">
        <v>0</v>
      </c>
      <c r="V261" s="32">
        <v>40.574109999999997</v>
      </c>
      <c r="W261" s="32">
        <v>12.46224</v>
      </c>
      <c r="X261" s="30">
        <v>0</v>
      </c>
      <c r="Y261" s="30">
        <v>0</v>
      </c>
      <c r="Z261" s="30">
        <v>0</v>
      </c>
      <c r="AA261" s="32">
        <v>377.39922999999999</v>
      </c>
      <c r="AB261" s="32">
        <v>40.331299999999999</v>
      </c>
      <c r="AC261" s="30">
        <v>0</v>
      </c>
      <c r="AD261" s="30">
        <v>0</v>
      </c>
      <c r="AE261" s="30">
        <v>0</v>
      </c>
    </row>
    <row r="262" spans="1:31" ht="15">
      <c r="A262" s="31" t="s">
        <v>18</v>
      </c>
      <c r="B262" s="32">
        <v>25442</v>
      </c>
      <c r="C262" s="32">
        <v>8402</v>
      </c>
      <c r="D262" s="30">
        <v>0</v>
      </c>
      <c r="E262" s="30">
        <v>0</v>
      </c>
      <c r="F262" s="32">
        <v>26406</v>
      </c>
      <c r="G262" s="32">
        <v>1297</v>
      </c>
      <c r="H262" s="32">
        <v>25461</v>
      </c>
      <c r="I262" s="30">
        <v>0</v>
      </c>
      <c r="J262" s="30">
        <v>0</v>
      </c>
      <c r="K262" s="30">
        <v>0</v>
      </c>
      <c r="L262" s="32">
        <v>19156.556639999999</v>
      </c>
      <c r="M262" s="32">
        <v>6330.65967</v>
      </c>
      <c r="N262" s="30">
        <v>0</v>
      </c>
      <c r="O262" s="30">
        <v>0</v>
      </c>
      <c r="P262" s="32">
        <v>19966.947270000001</v>
      </c>
      <c r="Q262" s="32">
        <v>978.16583000000003</v>
      </c>
      <c r="R262" s="32">
        <v>19171.933590000001</v>
      </c>
      <c r="S262" s="30">
        <v>0</v>
      </c>
      <c r="T262" s="30">
        <v>0</v>
      </c>
      <c r="U262" s="30">
        <v>0</v>
      </c>
      <c r="V262" s="32">
        <v>19156.556639999999</v>
      </c>
      <c r="W262" s="32">
        <v>6330.65967</v>
      </c>
      <c r="X262" s="30">
        <v>0</v>
      </c>
      <c r="Y262" s="30">
        <v>0</v>
      </c>
      <c r="Z262" s="32">
        <v>19966.947270000001</v>
      </c>
      <c r="AA262" s="32">
        <v>978.16583000000003</v>
      </c>
      <c r="AB262" s="32">
        <v>19171.933590000001</v>
      </c>
      <c r="AC262" s="30">
        <v>0</v>
      </c>
      <c r="AD262" s="30">
        <v>0</v>
      </c>
      <c r="AE262" s="30">
        <v>0</v>
      </c>
    </row>
    <row r="263" spans="1:31" ht="15">
      <c r="A263" s="31" t="s">
        <v>19</v>
      </c>
      <c r="B263" s="32">
        <v>9867</v>
      </c>
      <c r="C263" s="32">
        <v>3338</v>
      </c>
      <c r="D263" s="30">
        <v>0</v>
      </c>
      <c r="E263" s="30">
        <v>0</v>
      </c>
      <c r="F263" s="32">
        <v>10264</v>
      </c>
      <c r="G263" s="32">
        <v>547</v>
      </c>
      <c r="H263" s="32">
        <v>9883</v>
      </c>
      <c r="I263" s="30">
        <v>0</v>
      </c>
      <c r="J263" s="30">
        <v>0</v>
      </c>
      <c r="K263" s="30">
        <v>0</v>
      </c>
      <c r="L263" s="32">
        <v>7341.6811500000003</v>
      </c>
      <c r="M263" s="32">
        <v>2488.7932099999998</v>
      </c>
      <c r="N263" s="30">
        <v>0</v>
      </c>
      <c r="O263" s="30">
        <v>0</v>
      </c>
      <c r="P263" s="32">
        <v>7668.7539100000004</v>
      </c>
      <c r="Q263" s="32">
        <v>411.10518999999999</v>
      </c>
      <c r="R263" s="32">
        <v>7354.3203100000001</v>
      </c>
      <c r="S263" s="30">
        <v>0</v>
      </c>
      <c r="T263" s="30">
        <v>0</v>
      </c>
      <c r="U263" s="30">
        <v>0</v>
      </c>
      <c r="V263" s="32">
        <v>7341.6811500000003</v>
      </c>
      <c r="W263" s="32">
        <v>2488.7932099999998</v>
      </c>
      <c r="X263" s="30">
        <v>0</v>
      </c>
      <c r="Y263" s="30">
        <v>0</v>
      </c>
      <c r="Z263" s="32">
        <v>7668.7539100000004</v>
      </c>
      <c r="AA263" s="32">
        <v>411.10518999999999</v>
      </c>
      <c r="AB263" s="32">
        <v>7354.3203100000001</v>
      </c>
      <c r="AC263" s="30">
        <v>0</v>
      </c>
      <c r="AD263" s="30">
        <v>0</v>
      </c>
      <c r="AE263" s="30">
        <v>0</v>
      </c>
    </row>
    <row r="264" spans="1:31" ht="15">
      <c r="A264" s="31" t="s">
        <v>20</v>
      </c>
      <c r="B264" s="32">
        <v>1105</v>
      </c>
      <c r="C264" s="32">
        <v>395</v>
      </c>
      <c r="D264" s="30">
        <v>0</v>
      </c>
      <c r="E264" s="30">
        <v>0</v>
      </c>
      <c r="F264" s="32">
        <v>1168</v>
      </c>
      <c r="G264" s="32">
        <v>59</v>
      </c>
      <c r="H264" s="32">
        <v>1108</v>
      </c>
      <c r="I264" s="30">
        <v>0</v>
      </c>
      <c r="J264" s="30">
        <v>0</v>
      </c>
      <c r="K264" s="30">
        <v>0</v>
      </c>
      <c r="L264" s="32">
        <v>837.01342999999997</v>
      </c>
      <c r="M264" s="32">
        <v>301.29788000000002</v>
      </c>
      <c r="N264" s="30">
        <v>0</v>
      </c>
      <c r="O264" s="30">
        <v>0</v>
      </c>
      <c r="P264" s="32">
        <v>889.15039000000002</v>
      </c>
      <c r="Q264" s="32">
        <v>46.225059999999999</v>
      </c>
      <c r="R264" s="32">
        <v>839.12896999999998</v>
      </c>
      <c r="S264" s="30">
        <v>0</v>
      </c>
      <c r="T264" s="30">
        <v>0</v>
      </c>
      <c r="U264" s="30">
        <v>0</v>
      </c>
      <c r="V264" s="32">
        <v>837.01342999999997</v>
      </c>
      <c r="W264" s="32">
        <v>301.29788000000002</v>
      </c>
      <c r="X264" s="30">
        <v>0</v>
      </c>
      <c r="Y264" s="30">
        <v>0</v>
      </c>
      <c r="Z264" s="32">
        <v>889.15039000000002</v>
      </c>
      <c r="AA264" s="32">
        <v>46.225059999999999</v>
      </c>
      <c r="AB264" s="32">
        <v>839.12896999999998</v>
      </c>
      <c r="AC264" s="30">
        <v>0</v>
      </c>
      <c r="AD264" s="30">
        <v>0</v>
      </c>
      <c r="AE264" s="30">
        <v>0</v>
      </c>
    </row>
    <row r="265" spans="1:31" ht="15">
      <c r="A265" s="31" t="s">
        <v>21</v>
      </c>
      <c r="B265" s="32">
        <v>580</v>
      </c>
      <c r="C265" s="32">
        <v>203</v>
      </c>
      <c r="D265" s="30">
        <v>0</v>
      </c>
      <c r="E265" s="30">
        <v>0</v>
      </c>
      <c r="F265" s="32">
        <v>601</v>
      </c>
      <c r="G265" s="32">
        <v>25</v>
      </c>
      <c r="H265" s="32">
        <v>580</v>
      </c>
      <c r="I265" s="30">
        <v>0</v>
      </c>
      <c r="J265" s="30">
        <v>0</v>
      </c>
      <c r="K265" s="30">
        <v>0</v>
      </c>
      <c r="L265" s="32">
        <v>446.20382999999998</v>
      </c>
      <c r="M265" s="32">
        <v>155.70409000000001</v>
      </c>
      <c r="N265" s="30">
        <v>0</v>
      </c>
      <c r="O265" s="30">
        <v>0</v>
      </c>
      <c r="P265" s="32">
        <v>463.94488999999999</v>
      </c>
      <c r="Q265" s="32">
        <v>18.852959999999999</v>
      </c>
      <c r="R265" s="32">
        <v>446.20382999999998</v>
      </c>
      <c r="S265" s="30">
        <v>0</v>
      </c>
      <c r="T265" s="30">
        <v>0</v>
      </c>
      <c r="U265" s="30">
        <v>0</v>
      </c>
      <c r="V265" s="32">
        <v>446.20382999999998</v>
      </c>
      <c r="W265" s="32">
        <v>155.70409000000001</v>
      </c>
      <c r="X265" s="30">
        <v>0</v>
      </c>
      <c r="Y265" s="30">
        <v>0</v>
      </c>
      <c r="Z265" s="32">
        <v>463.94488999999999</v>
      </c>
      <c r="AA265" s="32">
        <v>18.852959999999999</v>
      </c>
      <c r="AB265" s="32">
        <v>446.20382999999998</v>
      </c>
      <c r="AC265" s="30">
        <v>0</v>
      </c>
      <c r="AD265" s="30">
        <v>0</v>
      </c>
      <c r="AE265" s="30">
        <v>0</v>
      </c>
    </row>
    <row r="266" spans="1:31" ht="15">
      <c r="A266" s="31" t="s">
        <v>22</v>
      </c>
      <c r="B266" s="32">
        <v>195</v>
      </c>
      <c r="C266" s="32">
        <v>58</v>
      </c>
      <c r="D266" s="30">
        <v>0</v>
      </c>
      <c r="E266" s="30">
        <v>0</v>
      </c>
      <c r="F266" s="32">
        <v>200</v>
      </c>
      <c r="G266" s="32">
        <v>13</v>
      </c>
      <c r="H266" s="32">
        <v>195</v>
      </c>
      <c r="I266" s="30">
        <v>0</v>
      </c>
      <c r="J266" s="30">
        <v>0</v>
      </c>
      <c r="K266" s="30">
        <v>0</v>
      </c>
      <c r="L266" s="32">
        <v>142.56261000000001</v>
      </c>
      <c r="M266" s="32">
        <v>43.694249999999997</v>
      </c>
      <c r="N266" s="30">
        <v>0</v>
      </c>
      <c r="O266" s="30">
        <v>0</v>
      </c>
      <c r="P266" s="32">
        <v>148.72913</v>
      </c>
      <c r="Q266" s="32">
        <v>10.43294</v>
      </c>
      <c r="R266" s="32">
        <v>142.53822</v>
      </c>
      <c r="S266" s="30">
        <v>0</v>
      </c>
      <c r="T266" s="30">
        <v>0</v>
      </c>
      <c r="U266" s="30">
        <v>0</v>
      </c>
      <c r="V266" s="32">
        <v>142.56261000000001</v>
      </c>
      <c r="W266" s="32">
        <v>43.694249999999997</v>
      </c>
      <c r="X266" s="30">
        <v>0</v>
      </c>
      <c r="Y266" s="30">
        <v>0</v>
      </c>
      <c r="Z266" s="32">
        <v>148.72913</v>
      </c>
      <c r="AA266" s="32">
        <v>10.43294</v>
      </c>
      <c r="AB266" s="32">
        <v>142.53822</v>
      </c>
      <c r="AC266" s="30">
        <v>0</v>
      </c>
      <c r="AD266" s="30">
        <v>0</v>
      </c>
      <c r="AE266" s="30">
        <v>0</v>
      </c>
    </row>
    <row r="267" spans="1:31" ht="15">
      <c r="A267" s="31" t="s">
        <v>23</v>
      </c>
      <c r="B267" s="30">
        <v>0</v>
      </c>
      <c r="C267" s="30">
        <v>0</v>
      </c>
      <c r="D267" s="30">
        <v>0</v>
      </c>
      <c r="E267" s="30">
        <v>0</v>
      </c>
      <c r="F267" s="30">
        <v>0</v>
      </c>
      <c r="G267" s="30">
        <v>0</v>
      </c>
      <c r="H267" s="30">
        <v>0</v>
      </c>
      <c r="I267" s="30">
        <v>0</v>
      </c>
      <c r="J267" s="30">
        <v>0</v>
      </c>
      <c r="K267" s="30">
        <v>0</v>
      </c>
      <c r="L267" s="30">
        <v>0</v>
      </c>
      <c r="M267" s="30">
        <v>0</v>
      </c>
      <c r="N267" s="30">
        <v>0</v>
      </c>
      <c r="O267" s="30">
        <v>0</v>
      </c>
      <c r="P267" s="30">
        <v>0</v>
      </c>
      <c r="Q267" s="30">
        <v>0</v>
      </c>
      <c r="R267" s="30">
        <v>0</v>
      </c>
      <c r="S267" s="30">
        <v>0</v>
      </c>
      <c r="T267" s="30">
        <v>0</v>
      </c>
      <c r="U267" s="30">
        <v>0</v>
      </c>
      <c r="V267" s="30">
        <v>0</v>
      </c>
      <c r="W267" s="30">
        <v>0</v>
      </c>
      <c r="X267" s="30">
        <v>0</v>
      </c>
      <c r="Y267" s="30">
        <v>0</v>
      </c>
      <c r="Z267" s="30">
        <v>0</v>
      </c>
      <c r="AA267" s="30">
        <v>0</v>
      </c>
      <c r="AB267" s="30">
        <v>0</v>
      </c>
      <c r="AC267" s="30">
        <v>0</v>
      </c>
      <c r="AD267" s="30">
        <v>0</v>
      </c>
      <c r="AE267" s="30">
        <v>0</v>
      </c>
    </row>
    <row r="268" spans="1:31" ht="15">
      <c r="A268" s="31" t="s">
        <v>24</v>
      </c>
      <c r="B268" s="30">
        <v>0</v>
      </c>
      <c r="C268" s="30">
        <v>0</v>
      </c>
      <c r="D268" s="30">
        <v>0</v>
      </c>
      <c r="E268" s="30">
        <v>0</v>
      </c>
      <c r="F268" s="30">
        <v>0</v>
      </c>
      <c r="G268" s="30">
        <v>0</v>
      </c>
      <c r="H268" s="30">
        <v>0</v>
      </c>
      <c r="I268" s="30">
        <v>0</v>
      </c>
      <c r="J268" s="30">
        <v>0</v>
      </c>
      <c r="K268" s="30">
        <v>0</v>
      </c>
      <c r="L268" s="30">
        <v>0</v>
      </c>
      <c r="M268" s="30">
        <v>0</v>
      </c>
      <c r="N268" s="30">
        <v>0</v>
      </c>
      <c r="O268" s="30">
        <v>0</v>
      </c>
      <c r="P268" s="30">
        <v>0</v>
      </c>
      <c r="Q268" s="30">
        <v>0</v>
      </c>
      <c r="R268" s="30">
        <v>0</v>
      </c>
      <c r="S268" s="30">
        <v>0</v>
      </c>
      <c r="T268" s="30">
        <v>0</v>
      </c>
      <c r="U268" s="30">
        <v>0</v>
      </c>
      <c r="V268" s="30">
        <v>0</v>
      </c>
      <c r="W268" s="30">
        <v>0</v>
      </c>
      <c r="X268" s="30">
        <v>0</v>
      </c>
      <c r="Y268" s="30">
        <v>0</v>
      </c>
      <c r="Z268" s="30">
        <v>0</v>
      </c>
      <c r="AA268" s="30">
        <v>0</v>
      </c>
      <c r="AB268" s="30">
        <v>0</v>
      </c>
      <c r="AC268" s="30">
        <v>0</v>
      </c>
      <c r="AD268" s="30">
        <v>0</v>
      </c>
      <c r="AE268" s="30">
        <v>0</v>
      </c>
    </row>
    <row r="269" spans="1:31" ht="15">
      <c r="A269" s="31" t="s">
        <v>25</v>
      </c>
      <c r="B269" s="30">
        <v>0</v>
      </c>
      <c r="C269" s="30">
        <v>0</v>
      </c>
      <c r="D269" s="30">
        <v>0</v>
      </c>
      <c r="E269" s="30">
        <v>0</v>
      </c>
      <c r="F269" s="30">
        <v>0</v>
      </c>
      <c r="G269" s="30">
        <v>0</v>
      </c>
      <c r="H269" s="30">
        <v>0</v>
      </c>
      <c r="I269" s="30">
        <v>0</v>
      </c>
      <c r="J269" s="30">
        <v>0</v>
      </c>
      <c r="K269" s="30">
        <v>0</v>
      </c>
      <c r="L269" s="30">
        <v>0</v>
      </c>
      <c r="M269" s="30">
        <v>0</v>
      </c>
      <c r="N269" s="30">
        <v>0</v>
      </c>
      <c r="O269" s="30">
        <v>0</v>
      </c>
      <c r="P269" s="30">
        <v>0</v>
      </c>
      <c r="Q269" s="30">
        <v>0</v>
      </c>
      <c r="R269" s="30">
        <v>0</v>
      </c>
      <c r="S269" s="30">
        <v>0</v>
      </c>
      <c r="T269" s="30">
        <v>0</v>
      </c>
      <c r="U269" s="30">
        <v>0</v>
      </c>
      <c r="V269" s="30">
        <v>0</v>
      </c>
      <c r="W269" s="30">
        <v>0</v>
      </c>
      <c r="X269" s="30">
        <v>0</v>
      </c>
      <c r="Y269" s="30">
        <v>0</v>
      </c>
      <c r="Z269" s="30">
        <v>0</v>
      </c>
      <c r="AA269" s="30">
        <v>0</v>
      </c>
      <c r="AB269" s="30">
        <v>0</v>
      </c>
      <c r="AC269" s="30">
        <v>0</v>
      </c>
      <c r="AD269" s="30">
        <v>0</v>
      </c>
      <c r="AE269" s="30">
        <v>0</v>
      </c>
    </row>
    <row r="270" spans="1:31" ht="15">
      <c r="A270" s="31" t="s">
        <v>26</v>
      </c>
      <c r="B270" s="30">
        <v>0</v>
      </c>
      <c r="C270" s="30">
        <v>0</v>
      </c>
      <c r="D270" s="30">
        <v>0</v>
      </c>
      <c r="E270" s="30">
        <v>0</v>
      </c>
      <c r="F270" s="30">
        <v>0</v>
      </c>
      <c r="G270" s="30">
        <v>0</v>
      </c>
      <c r="H270" s="30">
        <v>0</v>
      </c>
      <c r="I270" s="30">
        <v>0</v>
      </c>
      <c r="J270" s="30">
        <v>0</v>
      </c>
      <c r="K270" s="30">
        <v>0</v>
      </c>
      <c r="L270" s="30">
        <v>0</v>
      </c>
      <c r="M270" s="30">
        <v>0</v>
      </c>
      <c r="N270" s="30">
        <v>0</v>
      </c>
      <c r="O270" s="30">
        <v>0</v>
      </c>
      <c r="P270" s="30">
        <v>0</v>
      </c>
      <c r="Q270" s="30">
        <v>0</v>
      </c>
      <c r="R270" s="30">
        <v>0</v>
      </c>
      <c r="S270" s="30">
        <v>0</v>
      </c>
      <c r="T270" s="30">
        <v>0</v>
      </c>
      <c r="U270" s="30">
        <v>0</v>
      </c>
      <c r="V270" s="30">
        <v>0</v>
      </c>
      <c r="W270" s="30">
        <v>0</v>
      </c>
      <c r="X270" s="30">
        <v>0</v>
      </c>
      <c r="Y270" s="30">
        <v>0</v>
      </c>
      <c r="Z270" s="30">
        <v>0</v>
      </c>
      <c r="AA270" s="30">
        <v>0</v>
      </c>
      <c r="AB270" s="30">
        <v>0</v>
      </c>
      <c r="AC270" s="30">
        <v>0</v>
      </c>
      <c r="AD270" s="30">
        <v>0</v>
      </c>
      <c r="AE270" s="30">
        <v>0</v>
      </c>
    </row>
    <row r="271" spans="1:31" ht="15">
      <c r="A271" s="31" t="s">
        <v>27</v>
      </c>
      <c r="B271" s="30">
        <v>0</v>
      </c>
      <c r="C271" s="30">
        <v>0</v>
      </c>
      <c r="D271" s="30">
        <v>0</v>
      </c>
      <c r="E271" s="30">
        <v>0</v>
      </c>
      <c r="F271" s="30">
        <v>0</v>
      </c>
      <c r="G271" s="30">
        <v>0</v>
      </c>
      <c r="H271" s="30">
        <v>0</v>
      </c>
      <c r="I271" s="30">
        <v>0</v>
      </c>
      <c r="J271" s="30">
        <v>0</v>
      </c>
      <c r="K271" s="30">
        <v>0</v>
      </c>
      <c r="L271" s="30">
        <v>0</v>
      </c>
      <c r="M271" s="30">
        <v>0</v>
      </c>
      <c r="N271" s="30">
        <v>0</v>
      </c>
      <c r="O271" s="30">
        <v>0</v>
      </c>
      <c r="P271" s="30">
        <v>0</v>
      </c>
      <c r="Q271" s="30">
        <v>0</v>
      </c>
      <c r="R271" s="30">
        <v>0</v>
      </c>
      <c r="S271" s="30">
        <v>0</v>
      </c>
      <c r="T271" s="30">
        <v>0</v>
      </c>
      <c r="U271" s="30">
        <v>0</v>
      </c>
      <c r="V271" s="30">
        <v>0</v>
      </c>
      <c r="W271" s="30">
        <v>0</v>
      </c>
      <c r="X271" s="30">
        <v>0</v>
      </c>
      <c r="Y271" s="30">
        <v>0</v>
      </c>
      <c r="Z271" s="30">
        <v>0</v>
      </c>
      <c r="AA271" s="30">
        <v>0</v>
      </c>
      <c r="AB271" s="30">
        <v>0</v>
      </c>
      <c r="AC271" s="30">
        <v>0</v>
      </c>
      <c r="AD271" s="30">
        <v>0</v>
      </c>
      <c r="AE271" s="30">
        <v>0</v>
      </c>
    </row>
    <row r="272" spans="1:31" ht="15">
      <c r="A272" s="31" t="s">
        <v>28</v>
      </c>
      <c r="B272" s="30">
        <v>0</v>
      </c>
      <c r="C272" s="30">
        <v>0</v>
      </c>
      <c r="D272" s="30">
        <v>0</v>
      </c>
      <c r="E272" s="30">
        <v>0</v>
      </c>
      <c r="F272" s="30">
        <v>0</v>
      </c>
      <c r="G272" s="30">
        <v>0</v>
      </c>
      <c r="H272" s="30">
        <v>0</v>
      </c>
      <c r="I272" s="30">
        <v>0</v>
      </c>
      <c r="J272" s="30">
        <v>0</v>
      </c>
      <c r="K272" s="30">
        <v>0</v>
      </c>
      <c r="L272" s="30">
        <v>0</v>
      </c>
      <c r="M272" s="30">
        <v>0</v>
      </c>
      <c r="N272" s="30">
        <v>0</v>
      </c>
      <c r="O272" s="30">
        <v>0</v>
      </c>
      <c r="P272" s="30">
        <v>0</v>
      </c>
      <c r="Q272" s="30">
        <v>0</v>
      </c>
      <c r="R272" s="30">
        <v>0</v>
      </c>
      <c r="S272" s="30">
        <v>0</v>
      </c>
      <c r="T272" s="30">
        <v>0</v>
      </c>
      <c r="U272" s="30">
        <v>0</v>
      </c>
      <c r="V272" s="30">
        <v>0</v>
      </c>
      <c r="W272" s="30">
        <v>0</v>
      </c>
      <c r="X272" s="30">
        <v>0</v>
      </c>
      <c r="Y272" s="30">
        <v>0</v>
      </c>
      <c r="Z272" s="30">
        <v>0</v>
      </c>
      <c r="AA272" s="30">
        <v>0</v>
      </c>
      <c r="AB272" s="30">
        <v>0</v>
      </c>
      <c r="AC272" s="30">
        <v>0</v>
      </c>
      <c r="AD272" s="30">
        <v>0</v>
      </c>
      <c r="AE272" s="30">
        <v>0</v>
      </c>
    </row>
    <row r="273" spans="1:31" ht="15">
      <c r="A273" s="31" t="s">
        <v>29</v>
      </c>
      <c r="B273" s="30">
        <v>0</v>
      </c>
      <c r="C273" s="30">
        <v>0</v>
      </c>
      <c r="D273" s="30">
        <v>0</v>
      </c>
      <c r="E273" s="30">
        <v>0</v>
      </c>
      <c r="F273" s="30">
        <v>0</v>
      </c>
      <c r="G273" s="30">
        <v>0</v>
      </c>
      <c r="H273" s="30">
        <v>0</v>
      </c>
      <c r="I273" s="30">
        <v>0</v>
      </c>
      <c r="J273" s="30">
        <v>0</v>
      </c>
      <c r="K273" s="30">
        <v>0</v>
      </c>
      <c r="L273" s="30">
        <v>0</v>
      </c>
      <c r="M273" s="30">
        <v>0</v>
      </c>
      <c r="N273" s="30">
        <v>0</v>
      </c>
      <c r="O273" s="30">
        <v>0</v>
      </c>
      <c r="P273" s="30">
        <v>0</v>
      </c>
      <c r="Q273" s="30">
        <v>0</v>
      </c>
      <c r="R273" s="30">
        <v>0</v>
      </c>
      <c r="S273" s="30">
        <v>0</v>
      </c>
      <c r="T273" s="30">
        <v>0</v>
      </c>
      <c r="U273" s="30">
        <v>0</v>
      </c>
      <c r="V273" s="30">
        <v>0</v>
      </c>
      <c r="W273" s="30">
        <v>0</v>
      </c>
      <c r="X273" s="30">
        <v>0</v>
      </c>
      <c r="Y273" s="30">
        <v>0</v>
      </c>
      <c r="Z273" s="30">
        <v>0</v>
      </c>
      <c r="AA273" s="30">
        <v>0</v>
      </c>
      <c r="AB273" s="30">
        <v>0</v>
      </c>
      <c r="AC273" s="30">
        <v>0</v>
      </c>
      <c r="AD273" s="30">
        <v>0</v>
      </c>
      <c r="AE273" s="30">
        <v>0</v>
      </c>
    </row>
    <row r="274" spans="1:31" ht="15">
      <c r="A274" s="31" t="s">
        <v>7</v>
      </c>
      <c r="B274" s="30">
        <v>0</v>
      </c>
      <c r="C274" s="30">
        <v>0</v>
      </c>
      <c r="D274" s="30">
        <v>0</v>
      </c>
      <c r="E274" s="30">
        <v>0</v>
      </c>
      <c r="F274" s="30">
        <v>0</v>
      </c>
      <c r="G274" s="30">
        <v>0</v>
      </c>
      <c r="H274" s="30">
        <v>0</v>
      </c>
      <c r="I274" s="30">
        <v>0</v>
      </c>
      <c r="J274" s="30">
        <v>0</v>
      </c>
      <c r="K274" s="30">
        <v>0</v>
      </c>
      <c r="L274" s="30">
        <v>0</v>
      </c>
      <c r="M274" s="30">
        <v>0</v>
      </c>
      <c r="N274" s="30">
        <v>0</v>
      </c>
      <c r="O274" s="30">
        <v>0</v>
      </c>
      <c r="P274" s="30">
        <v>0</v>
      </c>
      <c r="Q274" s="30">
        <v>0</v>
      </c>
      <c r="R274" s="30">
        <v>0</v>
      </c>
      <c r="S274" s="30">
        <v>0</v>
      </c>
      <c r="T274" s="30">
        <v>0</v>
      </c>
      <c r="U274" s="30">
        <v>0</v>
      </c>
      <c r="V274" s="30">
        <v>0</v>
      </c>
      <c r="W274" s="30">
        <v>0</v>
      </c>
      <c r="X274" s="30">
        <v>0</v>
      </c>
      <c r="Y274" s="30">
        <v>0</v>
      </c>
      <c r="Z274" s="30">
        <v>0</v>
      </c>
      <c r="AA274" s="30">
        <v>0</v>
      </c>
      <c r="AB274" s="30">
        <v>0</v>
      </c>
      <c r="AC274" s="30">
        <v>0</v>
      </c>
      <c r="AD274" s="30">
        <v>0</v>
      </c>
      <c r="AE274" s="30">
        <v>0</v>
      </c>
    </row>
    <row r="275" spans="1:31" ht="15">
      <c r="A275" s="31" t="s">
        <v>30</v>
      </c>
      <c r="B275" s="30">
        <v>0</v>
      </c>
      <c r="C275" s="30">
        <v>0</v>
      </c>
      <c r="D275" s="30">
        <v>0</v>
      </c>
      <c r="E275" s="30">
        <v>0</v>
      </c>
      <c r="F275" s="30">
        <v>0</v>
      </c>
      <c r="G275" s="30">
        <v>0</v>
      </c>
      <c r="H275" s="30">
        <v>0</v>
      </c>
      <c r="I275" s="30">
        <v>0</v>
      </c>
      <c r="J275" s="30">
        <v>0</v>
      </c>
      <c r="K275" s="30">
        <v>0</v>
      </c>
      <c r="L275" s="30">
        <v>0</v>
      </c>
      <c r="M275" s="30">
        <v>0</v>
      </c>
      <c r="N275" s="30">
        <v>0</v>
      </c>
      <c r="O275" s="30">
        <v>0</v>
      </c>
      <c r="P275" s="30">
        <v>0</v>
      </c>
      <c r="Q275" s="30">
        <v>0</v>
      </c>
      <c r="R275" s="30">
        <v>0</v>
      </c>
      <c r="S275" s="30">
        <v>0</v>
      </c>
      <c r="T275" s="30">
        <v>0</v>
      </c>
      <c r="U275" s="30">
        <v>0</v>
      </c>
      <c r="V275" s="30">
        <v>0</v>
      </c>
      <c r="W275" s="30">
        <v>0</v>
      </c>
      <c r="X275" s="30">
        <v>0</v>
      </c>
      <c r="Y275" s="30">
        <v>0</v>
      </c>
      <c r="Z275" s="30">
        <v>0</v>
      </c>
      <c r="AA275" s="30">
        <v>0</v>
      </c>
      <c r="AB275" s="30">
        <v>0</v>
      </c>
      <c r="AC275" s="30">
        <v>0</v>
      </c>
      <c r="AD275" s="30">
        <v>0</v>
      </c>
      <c r="AE275" s="30">
        <v>0</v>
      </c>
    </row>
    <row r="276" spans="1:31" ht="15">
      <c r="A276" s="31" t="s">
        <v>31</v>
      </c>
      <c r="B276" s="30">
        <v>0</v>
      </c>
      <c r="C276" s="30">
        <v>0</v>
      </c>
      <c r="D276" s="30">
        <v>0</v>
      </c>
      <c r="E276" s="30">
        <v>0</v>
      </c>
      <c r="F276" s="30">
        <v>0</v>
      </c>
      <c r="G276" s="30">
        <v>0</v>
      </c>
      <c r="H276" s="30">
        <v>0</v>
      </c>
      <c r="I276" s="30">
        <v>0</v>
      </c>
      <c r="J276" s="30">
        <v>0</v>
      </c>
      <c r="K276" s="30">
        <v>0</v>
      </c>
      <c r="L276" s="30">
        <v>0</v>
      </c>
      <c r="M276" s="30">
        <v>0</v>
      </c>
      <c r="N276" s="30">
        <v>0</v>
      </c>
      <c r="O276" s="30">
        <v>0</v>
      </c>
      <c r="P276" s="30">
        <v>0</v>
      </c>
      <c r="Q276" s="30">
        <v>0</v>
      </c>
      <c r="R276" s="30">
        <v>0</v>
      </c>
      <c r="S276" s="30">
        <v>0</v>
      </c>
      <c r="T276" s="30">
        <v>0</v>
      </c>
      <c r="U276" s="30">
        <v>0</v>
      </c>
      <c r="V276" s="30">
        <v>0</v>
      </c>
      <c r="W276" s="30">
        <v>0</v>
      </c>
      <c r="X276" s="30">
        <v>0</v>
      </c>
      <c r="Y276" s="30">
        <v>0</v>
      </c>
      <c r="Z276" s="30">
        <v>0</v>
      </c>
      <c r="AA276" s="30">
        <v>0</v>
      </c>
      <c r="AB276" s="30">
        <v>0</v>
      </c>
      <c r="AC276" s="30">
        <v>0</v>
      </c>
      <c r="AD276" s="30">
        <v>0</v>
      </c>
      <c r="AE276" s="30">
        <v>0</v>
      </c>
    </row>
    <row r="277" spans="1:31" ht="15">
      <c r="A277" s="31" t="s">
        <v>13</v>
      </c>
      <c r="B277" s="30">
        <v>0</v>
      </c>
      <c r="C277" s="30">
        <v>0</v>
      </c>
      <c r="D277" s="30">
        <v>0</v>
      </c>
      <c r="E277" s="30">
        <v>0</v>
      </c>
      <c r="F277" s="30">
        <v>0</v>
      </c>
      <c r="G277" s="30">
        <v>0</v>
      </c>
      <c r="H277" s="30">
        <v>0</v>
      </c>
      <c r="I277" s="30">
        <v>0</v>
      </c>
      <c r="J277" s="30">
        <v>0</v>
      </c>
      <c r="K277" s="30">
        <v>0</v>
      </c>
      <c r="L277" s="30">
        <v>0</v>
      </c>
      <c r="M277" s="30">
        <v>0</v>
      </c>
      <c r="N277" s="30">
        <v>0</v>
      </c>
      <c r="O277" s="30">
        <v>0</v>
      </c>
      <c r="P277" s="30">
        <v>0</v>
      </c>
      <c r="Q277" s="30">
        <v>0</v>
      </c>
      <c r="R277" s="30">
        <v>0</v>
      </c>
      <c r="S277" s="30">
        <v>0</v>
      </c>
      <c r="T277" s="30">
        <v>0</v>
      </c>
      <c r="U277" s="30">
        <v>0</v>
      </c>
      <c r="V277" s="30">
        <v>0</v>
      </c>
      <c r="W277" s="30">
        <v>0</v>
      </c>
      <c r="X277" s="30">
        <v>0</v>
      </c>
      <c r="Y277" s="30">
        <v>0</v>
      </c>
      <c r="Z277" s="30">
        <v>0</v>
      </c>
      <c r="AA277" s="30">
        <v>0</v>
      </c>
      <c r="AB277" s="30">
        <v>0</v>
      </c>
      <c r="AC277" s="30">
        <v>0</v>
      </c>
      <c r="AD277" s="30">
        <v>0</v>
      </c>
      <c r="AE277" s="30">
        <v>0</v>
      </c>
    </row>
    <row r="278" spans="1:31" ht="15">
      <c r="A278" s="31" t="s">
        <v>32</v>
      </c>
      <c r="B278" s="30">
        <v>0</v>
      </c>
      <c r="C278" s="30">
        <v>0</v>
      </c>
      <c r="D278" s="30">
        <v>0</v>
      </c>
      <c r="E278" s="30">
        <v>0</v>
      </c>
      <c r="F278" s="30">
        <v>0</v>
      </c>
      <c r="G278" s="30">
        <v>0</v>
      </c>
      <c r="H278" s="30">
        <v>0</v>
      </c>
      <c r="I278" s="30">
        <v>0</v>
      </c>
      <c r="J278" s="30">
        <v>0</v>
      </c>
      <c r="K278" s="30">
        <v>0</v>
      </c>
      <c r="L278" s="30">
        <v>0</v>
      </c>
      <c r="M278" s="30">
        <v>0</v>
      </c>
      <c r="N278" s="30">
        <v>0</v>
      </c>
      <c r="O278" s="30">
        <v>0</v>
      </c>
      <c r="P278" s="30">
        <v>0</v>
      </c>
      <c r="Q278" s="30">
        <v>0</v>
      </c>
      <c r="R278" s="30">
        <v>0</v>
      </c>
      <c r="S278" s="30">
        <v>0</v>
      </c>
      <c r="T278" s="30">
        <v>0</v>
      </c>
      <c r="U278" s="30">
        <v>0</v>
      </c>
      <c r="V278" s="30">
        <v>0</v>
      </c>
      <c r="W278" s="30">
        <v>0</v>
      </c>
      <c r="X278" s="30">
        <v>0</v>
      </c>
      <c r="Y278" s="30">
        <v>0</v>
      </c>
      <c r="Z278" s="30">
        <v>0</v>
      </c>
      <c r="AA278" s="30">
        <v>0</v>
      </c>
      <c r="AB278" s="30">
        <v>0</v>
      </c>
      <c r="AC278" s="30">
        <v>0</v>
      </c>
      <c r="AD278" s="30">
        <v>0</v>
      </c>
      <c r="AE278" s="30">
        <v>0</v>
      </c>
    </row>
    <row r="279" spans="1:31" ht="15">
      <c r="A279" s="31" t="s">
        <v>33</v>
      </c>
      <c r="B279" s="30">
        <v>0</v>
      </c>
      <c r="C279" s="30">
        <v>0</v>
      </c>
      <c r="D279" s="30">
        <v>0</v>
      </c>
      <c r="E279" s="30">
        <v>0</v>
      </c>
      <c r="F279" s="30">
        <v>0</v>
      </c>
      <c r="G279" s="30">
        <v>0</v>
      </c>
      <c r="H279" s="30">
        <v>0</v>
      </c>
      <c r="I279" s="30">
        <v>0</v>
      </c>
      <c r="J279" s="30">
        <v>0</v>
      </c>
      <c r="K279" s="30">
        <v>0</v>
      </c>
      <c r="L279" s="30">
        <v>0</v>
      </c>
      <c r="M279" s="30">
        <v>0</v>
      </c>
      <c r="N279" s="30">
        <v>0</v>
      </c>
      <c r="O279" s="30">
        <v>0</v>
      </c>
      <c r="P279" s="30">
        <v>0</v>
      </c>
      <c r="Q279" s="30">
        <v>0</v>
      </c>
      <c r="R279" s="30">
        <v>0</v>
      </c>
      <c r="S279" s="30">
        <v>0</v>
      </c>
      <c r="T279" s="30">
        <v>0</v>
      </c>
      <c r="U279" s="30">
        <v>0</v>
      </c>
      <c r="V279" s="30">
        <v>0</v>
      </c>
      <c r="W279" s="30">
        <v>0</v>
      </c>
      <c r="X279" s="30">
        <v>0</v>
      </c>
      <c r="Y279" s="30">
        <v>0</v>
      </c>
      <c r="Z279" s="30">
        <v>0</v>
      </c>
      <c r="AA279" s="30">
        <v>0</v>
      </c>
      <c r="AB279" s="30">
        <v>0</v>
      </c>
      <c r="AC279" s="30">
        <v>0</v>
      </c>
      <c r="AD279" s="30">
        <v>0</v>
      </c>
      <c r="AE279" s="30">
        <v>0</v>
      </c>
    </row>
    <row r="280" spans="1:31" ht="15">
      <c r="A280" s="31" t="s">
        <v>34</v>
      </c>
      <c r="B280" s="30">
        <v>0</v>
      </c>
      <c r="C280" s="30">
        <v>0</v>
      </c>
      <c r="D280" s="30">
        <v>0</v>
      </c>
      <c r="E280" s="30">
        <v>0</v>
      </c>
      <c r="F280" s="30">
        <v>0</v>
      </c>
      <c r="G280" s="30">
        <v>0</v>
      </c>
      <c r="H280" s="30">
        <v>0</v>
      </c>
      <c r="I280" s="30">
        <v>0</v>
      </c>
      <c r="J280" s="30">
        <v>0</v>
      </c>
      <c r="K280" s="30">
        <v>0</v>
      </c>
      <c r="L280" s="30">
        <v>0</v>
      </c>
      <c r="M280" s="30">
        <v>0</v>
      </c>
      <c r="N280" s="30">
        <v>0</v>
      </c>
      <c r="O280" s="30">
        <v>0</v>
      </c>
      <c r="P280" s="30">
        <v>0</v>
      </c>
      <c r="Q280" s="30">
        <v>0</v>
      </c>
      <c r="R280" s="30">
        <v>0</v>
      </c>
      <c r="S280" s="30">
        <v>0</v>
      </c>
      <c r="T280" s="30">
        <v>0</v>
      </c>
      <c r="U280" s="30">
        <v>0</v>
      </c>
      <c r="V280" s="30">
        <v>0</v>
      </c>
      <c r="W280" s="30">
        <v>0</v>
      </c>
      <c r="X280" s="30">
        <v>0</v>
      </c>
      <c r="Y280" s="30">
        <v>0</v>
      </c>
      <c r="Z280" s="30">
        <v>0</v>
      </c>
      <c r="AA280" s="30">
        <v>0</v>
      </c>
      <c r="AB280" s="30">
        <v>0</v>
      </c>
      <c r="AC280" s="30">
        <v>0</v>
      </c>
      <c r="AD280" s="30">
        <v>0</v>
      </c>
      <c r="AE280" s="30">
        <v>0</v>
      </c>
    </row>
    <row r="281" spans="1:31" ht="15">
      <c r="A281" s="31" t="s">
        <v>35</v>
      </c>
      <c r="B281" s="30">
        <v>0</v>
      </c>
      <c r="C281" s="30">
        <v>0</v>
      </c>
      <c r="D281" s="30">
        <v>0</v>
      </c>
      <c r="E281" s="30">
        <v>0</v>
      </c>
      <c r="F281" s="30">
        <v>0</v>
      </c>
      <c r="G281" s="30">
        <v>0</v>
      </c>
      <c r="H281" s="30">
        <v>0</v>
      </c>
      <c r="I281" s="30">
        <v>0</v>
      </c>
      <c r="J281" s="30">
        <v>0</v>
      </c>
      <c r="K281" s="30">
        <v>0</v>
      </c>
      <c r="L281" s="30">
        <v>0</v>
      </c>
      <c r="M281" s="30">
        <v>0</v>
      </c>
      <c r="N281" s="30">
        <v>0</v>
      </c>
      <c r="O281" s="30">
        <v>0</v>
      </c>
      <c r="P281" s="30">
        <v>0</v>
      </c>
      <c r="Q281" s="30">
        <v>0</v>
      </c>
      <c r="R281" s="30">
        <v>0</v>
      </c>
      <c r="S281" s="30">
        <v>0</v>
      </c>
      <c r="T281" s="30">
        <v>0</v>
      </c>
      <c r="U281" s="30">
        <v>0</v>
      </c>
      <c r="V281" s="30">
        <v>0</v>
      </c>
      <c r="W281" s="30">
        <v>0</v>
      </c>
      <c r="X281" s="30">
        <v>0</v>
      </c>
      <c r="Y281" s="30">
        <v>0</v>
      </c>
      <c r="Z281" s="30">
        <v>0</v>
      </c>
      <c r="AA281" s="30">
        <v>0</v>
      </c>
      <c r="AB281" s="30">
        <v>0</v>
      </c>
      <c r="AC281" s="30">
        <v>0</v>
      </c>
      <c r="AD281" s="30">
        <v>0</v>
      </c>
      <c r="AE281" s="30">
        <v>0</v>
      </c>
    </row>
    <row r="282" spans="1:31" ht="15">
      <c r="A282" s="31" t="s">
        <v>36</v>
      </c>
      <c r="B282" s="30">
        <v>0</v>
      </c>
      <c r="C282" s="30">
        <v>0</v>
      </c>
      <c r="D282" s="30">
        <v>0</v>
      </c>
      <c r="E282" s="30">
        <v>0</v>
      </c>
      <c r="F282" s="30">
        <v>0</v>
      </c>
      <c r="G282" s="30">
        <v>0</v>
      </c>
      <c r="H282" s="30">
        <v>0</v>
      </c>
      <c r="I282" s="30">
        <v>0</v>
      </c>
      <c r="J282" s="30">
        <v>0</v>
      </c>
      <c r="K282" s="30">
        <v>0</v>
      </c>
      <c r="L282" s="30">
        <v>0</v>
      </c>
      <c r="M282" s="30">
        <v>0</v>
      </c>
      <c r="N282" s="30">
        <v>0</v>
      </c>
      <c r="O282" s="30">
        <v>0</v>
      </c>
      <c r="P282" s="30">
        <v>0</v>
      </c>
      <c r="Q282" s="30">
        <v>0</v>
      </c>
      <c r="R282" s="30">
        <v>0</v>
      </c>
      <c r="S282" s="30">
        <v>0</v>
      </c>
      <c r="T282" s="30">
        <v>0</v>
      </c>
      <c r="U282" s="30">
        <v>0</v>
      </c>
      <c r="V282" s="30">
        <v>0</v>
      </c>
      <c r="W282" s="30">
        <v>0</v>
      </c>
      <c r="X282" s="30">
        <v>0</v>
      </c>
      <c r="Y282" s="30">
        <v>0</v>
      </c>
      <c r="Z282" s="30">
        <v>0</v>
      </c>
      <c r="AA282" s="30">
        <v>0</v>
      </c>
      <c r="AB282" s="30">
        <v>0</v>
      </c>
      <c r="AC282" s="30">
        <v>0</v>
      </c>
      <c r="AD282" s="30">
        <v>0</v>
      </c>
      <c r="AE282" s="30">
        <v>0</v>
      </c>
    </row>
    <row r="283" spans="1:31" ht="15">
      <c r="A283" s="31" t="s">
        <v>37</v>
      </c>
      <c r="B283" s="30">
        <v>0</v>
      </c>
      <c r="C283" s="30">
        <v>0</v>
      </c>
      <c r="D283" s="30">
        <v>0</v>
      </c>
      <c r="E283" s="30">
        <v>0</v>
      </c>
      <c r="F283" s="30">
        <v>0</v>
      </c>
      <c r="G283" s="30">
        <v>0</v>
      </c>
      <c r="H283" s="30">
        <v>0</v>
      </c>
      <c r="I283" s="30">
        <v>0</v>
      </c>
      <c r="J283" s="30">
        <v>0</v>
      </c>
      <c r="K283" s="30">
        <v>0</v>
      </c>
      <c r="L283" s="30">
        <v>0</v>
      </c>
      <c r="M283" s="30">
        <v>0</v>
      </c>
      <c r="N283" s="30">
        <v>0</v>
      </c>
      <c r="O283" s="30">
        <v>0</v>
      </c>
      <c r="P283" s="30">
        <v>0</v>
      </c>
      <c r="Q283" s="30">
        <v>0</v>
      </c>
      <c r="R283" s="30">
        <v>0</v>
      </c>
      <c r="S283" s="30">
        <v>0</v>
      </c>
      <c r="T283" s="30">
        <v>0</v>
      </c>
      <c r="U283" s="30">
        <v>0</v>
      </c>
      <c r="V283" s="30">
        <v>0</v>
      </c>
      <c r="W283" s="30">
        <v>0</v>
      </c>
      <c r="X283" s="30">
        <v>0</v>
      </c>
      <c r="Y283" s="30">
        <v>0</v>
      </c>
      <c r="Z283" s="30">
        <v>0</v>
      </c>
      <c r="AA283" s="30">
        <v>0</v>
      </c>
      <c r="AB283" s="30">
        <v>0</v>
      </c>
      <c r="AC283" s="30">
        <v>0</v>
      </c>
      <c r="AD283" s="30">
        <v>0</v>
      </c>
      <c r="AE283" s="30">
        <v>0</v>
      </c>
    </row>
    <row r="284" spans="1:31" ht="15">
      <c r="A284" s="31" t="s">
        <v>38</v>
      </c>
      <c r="B284" s="30">
        <v>0</v>
      </c>
      <c r="C284" s="30">
        <v>0</v>
      </c>
      <c r="D284" s="30">
        <v>0</v>
      </c>
      <c r="E284" s="30">
        <v>0</v>
      </c>
      <c r="F284" s="30">
        <v>0</v>
      </c>
      <c r="G284" s="30">
        <v>0</v>
      </c>
      <c r="H284" s="30">
        <v>0</v>
      </c>
      <c r="I284" s="30">
        <v>0</v>
      </c>
      <c r="J284" s="30">
        <v>0</v>
      </c>
      <c r="K284" s="30">
        <v>0</v>
      </c>
      <c r="L284" s="30">
        <v>0</v>
      </c>
      <c r="M284" s="30">
        <v>0</v>
      </c>
      <c r="N284" s="30">
        <v>0</v>
      </c>
      <c r="O284" s="30">
        <v>0</v>
      </c>
      <c r="P284" s="30">
        <v>0</v>
      </c>
      <c r="Q284" s="30">
        <v>0</v>
      </c>
      <c r="R284" s="30">
        <v>0</v>
      </c>
      <c r="S284" s="30">
        <v>0</v>
      </c>
      <c r="T284" s="30">
        <v>0</v>
      </c>
      <c r="U284" s="30">
        <v>0</v>
      </c>
      <c r="V284" s="30">
        <v>0</v>
      </c>
      <c r="W284" s="30">
        <v>0</v>
      </c>
      <c r="X284" s="30">
        <v>0</v>
      </c>
      <c r="Y284" s="30">
        <v>0</v>
      </c>
      <c r="Z284" s="30">
        <v>0</v>
      </c>
      <c r="AA284" s="30">
        <v>0</v>
      </c>
      <c r="AB284" s="30">
        <v>0</v>
      </c>
      <c r="AC284" s="30">
        <v>0</v>
      </c>
      <c r="AD284" s="30">
        <v>0</v>
      </c>
      <c r="AE284" s="30">
        <v>0</v>
      </c>
    </row>
    <row r="285" spans="1:31" ht="15">
      <c r="A285" s="31" t="s">
        <v>167</v>
      </c>
      <c r="B285" s="30">
        <v>0</v>
      </c>
      <c r="C285" s="30">
        <v>0</v>
      </c>
      <c r="D285" s="30">
        <v>0</v>
      </c>
      <c r="E285" s="30">
        <v>0</v>
      </c>
      <c r="F285" s="30">
        <v>0</v>
      </c>
      <c r="G285" s="30">
        <v>0</v>
      </c>
      <c r="H285" s="30">
        <v>0</v>
      </c>
      <c r="I285" s="30">
        <v>0</v>
      </c>
      <c r="J285" s="30">
        <v>0</v>
      </c>
      <c r="K285" s="30">
        <v>0</v>
      </c>
      <c r="L285" s="30">
        <v>0</v>
      </c>
      <c r="M285" s="30">
        <v>0</v>
      </c>
      <c r="N285" s="30">
        <v>0</v>
      </c>
      <c r="O285" s="30">
        <v>0</v>
      </c>
      <c r="P285" s="30">
        <v>0</v>
      </c>
      <c r="Q285" s="30">
        <v>0</v>
      </c>
      <c r="R285" s="30">
        <v>0</v>
      </c>
      <c r="S285" s="30">
        <v>0</v>
      </c>
      <c r="T285" s="30">
        <v>0</v>
      </c>
      <c r="U285" s="30">
        <v>0</v>
      </c>
      <c r="V285" s="30">
        <v>0</v>
      </c>
      <c r="W285" s="30">
        <v>0</v>
      </c>
      <c r="X285" s="30">
        <v>0</v>
      </c>
      <c r="Y285" s="30">
        <v>0</v>
      </c>
      <c r="Z285" s="30">
        <v>0</v>
      </c>
      <c r="AA285" s="30">
        <v>0</v>
      </c>
      <c r="AB285" s="30">
        <v>0</v>
      </c>
      <c r="AC285" s="30">
        <v>0</v>
      </c>
      <c r="AD285" s="30">
        <v>0</v>
      </c>
      <c r="AE285" s="30">
        <v>0</v>
      </c>
    </row>
    <row r="286" spans="1:31" ht="15">
      <c r="A286" s="31" t="s">
        <v>168</v>
      </c>
      <c r="B286" s="30">
        <v>0</v>
      </c>
      <c r="C286" s="30">
        <v>0</v>
      </c>
      <c r="D286" s="30">
        <v>0</v>
      </c>
      <c r="E286" s="30">
        <v>0</v>
      </c>
      <c r="F286" s="30">
        <v>0</v>
      </c>
      <c r="G286" s="30">
        <v>0</v>
      </c>
      <c r="H286" s="30">
        <v>0</v>
      </c>
      <c r="I286" s="30">
        <v>0</v>
      </c>
      <c r="J286" s="30">
        <v>0</v>
      </c>
      <c r="K286" s="30">
        <v>0</v>
      </c>
      <c r="L286" s="30">
        <v>0</v>
      </c>
      <c r="M286" s="30">
        <v>0</v>
      </c>
      <c r="N286" s="30">
        <v>0</v>
      </c>
      <c r="O286" s="30">
        <v>0</v>
      </c>
      <c r="P286" s="30">
        <v>0</v>
      </c>
      <c r="Q286" s="30">
        <v>0</v>
      </c>
      <c r="R286" s="30">
        <v>0</v>
      </c>
      <c r="S286" s="30">
        <v>0</v>
      </c>
      <c r="T286" s="30">
        <v>0</v>
      </c>
      <c r="U286" s="30">
        <v>0</v>
      </c>
      <c r="V286" s="30">
        <v>0</v>
      </c>
      <c r="W286" s="30">
        <v>0</v>
      </c>
      <c r="X286" s="30">
        <v>0</v>
      </c>
      <c r="Y286" s="30">
        <v>0</v>
      </c>
      <c r="Z286" s="30">
        <v>0</v>
      </c>
      <c r="AA286" s="30">
        <v>0</v>
      </c>
      <c r="AB286" s="30">
        <v>0</v>
      </c>
      <c r="AC286" s="30">
        <v>0</v>
      </c>
      <c r="AD286" s="30">
        <v>0</v>
      </c>
      <c r="AE286" s="30">
        <v>0</v>
      </c>
    </row>
    <row r="287" spans="1:31" ht="15">
      <c r="A287" s="31" t="s">
        <v>169</v>
      </c>
      <c r="B287" s="30">
        <v>0</v>
      </c>
      <c r="C287" s="30">
        <v>0</v>
      </c>
      <c r="D287" s="30">
        <v>0</v>
      </c>
      <c r="E287" s="30">
        <v>0</v>
      </c>
      <c r="F287" s="30">
        <v>0</v>
      </c>
      <c r="G287" s="30">
        <v>0</v>
      </c>
      <c r="H287" s="30">
        <v>0</v>
      </c>
      <c r="I287" s="30">
        <v>0</v>
      </c>
      <c r="J287" s="30">
        <v>0</v>
      </c>
      <c r="K287" s="30">
        <v>0</v>
      </c>
      <c r="L287" s="30">
        <v>0</v>
      </c>
      <c r="M287" s="30">
        <v>0</v>
      </c>
      <c r="N287" s="30">
        <v>0</v>
      </c>
      <c r="O287" s="30">
        <v>0</v>
      </c>
      <c r="P287" s="30">
        <v>0</v>
      </c>
      <c r="Q287" s="30">
        <v>0</v>
      </c>
      <c r="R287" s="30">
        <v>0</v>
      </c>
      <c r="S287" s="30">
        <v>0</v>
      </c>
      <c r="T287" s="30">
        <v>0</v>
      </c>
      <c r="U287" s="30">
        <v>0</v>
      </c>
      <c r="V287" s="30">
        <v>0</v>
      </c>
      <c r="W287" s="30">
        <v>0</v>
      </c>
      <c r="X287" s="30">
        <v>0</v>
      </c>
      <c r="Y287" s="30">
        <v>0</v>
      </c>
      <c r="Z287" s="30">
        <v>0</v>
      </c>
      <c r="AA287" s="30">
        <v>0</v>
      </c>
      <c r="AB287" s="30">
        <v>0</v>
      </c>
      <c r="AC287" s="30">
        <v>0</v>
      </c>
      <c r="AD287" s="30">
        <v>0</v>
      </c>
      <c r="AE287" s="30">
        <v>0</v>
      </c>
    </row>
  </sheetData>
  <sheetProtection password="EB59" sheet="1"/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3"/>
  <dimension ref="A1:E227"/>
  <sheetViews>
    <sheetView zoomScaleNormal="75" workbookViewId="0">
      <selection activeCell="B47" sqref="B47"/>
    </sheetView>
  </sheetViews>
  <sheetFormatPr defaultColWidth="10.7109375" defaultRowHeight="12.75"/>
  <cols>
    <col min="1" max="1" width="20.5703125" style="117" bestFit="1" customWidth="1"/>
    <col min="2" max="2" width="43.7109375" style="80" bestFit="1" customWidth="1"/>
    <col min="3" max="3" width="18.5703125" style="80" bestFit="1" customWidth="1"/>
    <col min="4" max="5" width="17.5703125" style="80" bestFit="1" customWidth="1"/>
    <col min="6" max="9" width="10.7109375" style="80" customWidth="1"/>
    <col min="10" max="10" width="14.5703125" style="80" bestFit="1" customWidth="1"/>
    <col min="11" max="14" width="10.7109375" style="80" customWidth="1"/>
    <col min="15" max="15" width="17.42578125" style="80" bestFit="1" customWidth="1"/>
    <col min="16" max="23" width="10.7109375" style="80" customWidth="1"/>
    <col min="24" max="24" width="14.5703125" style="80" bestFit="1" customWidth="1"/>
    <col min="25" max="28" width="10.7109375" style="80" customWidth="1"/>
    <col min="29" max="29" width="17.42578125" style="80" bestFit="1" customWidth="1"/>
    <col min="30" max="37" width="10.7109375" style="80" customWidth="1"/>
    <col min="38" max="38" width="14.5703125" style="80" bestFit="1" customWidth="1"/>
    <col min="39" max="42" width="10.7109375" style="80" customWidth="1"/>
    <col min="43" max="44" width="17.42578125" style="80" bestFit="1" customWidth="1"/>
    <col min="45" max="45" width="10.7109375" style="80" customWidth="1"/>
    <col min="46" max="46" width="23" style="80" bestFit="1" customWidth="1"/>
    <col min="47" max="47" width="38" style="80" bestFit="1" customWidth="1"/>
    <col min="48" max="48" width="41" style="80" bestFit="1" customWidth="1"/>
    <col min="49" max="49" width="43.140625" style="80" bestFit="1" customWidth="1"/>
    <col min="50" max="50" width="28.42578125" style="80" bestFit="1" customWidth="1"/>
    <col min="51" max="51" width="15.28515625" style="80" bestFit="1" customWidth="1"/>
    <col min="52" max="52" width="12.140625" style="80" bestFit="1" customWidth="1"/>
    <col min="53" max="53" width="32.42578125" style="80" customWidth="1"/>
    <col min="54" max="54" width="15.85546875" style="80" bestFit="1" customWidth="1"/>
    <col min="55" max="55" width="22.140625" style="80" bestFit="1" customWidth="1"/>
    <col min="56" max="56" width="13.7109375" style="80" bestFit="1" customWidth="1"/>
    <col min="57" max="57" width="19.5703125" style="80" bestFit="1" customWidth="1"/>
    <col min="58" max="58" width="27.42578125" style="80" bestFit="1" customWidth="1"/>
    <col min="59" max="66" width="10.7109375" style="80" customWidth="1"/>
    <col min="67" max="67" width="25.28515625" style="80" customWidth="1"/>
    <col min="68" max="68" width="10.7109375" style="80" customWidth="1"/>
    <col min="69" max="69" width="15.7109375" style="80" customWidth="1"/>
    <col min="70" max="70" width="15.5703125" style="80" customWidth="1"/>
    <col min="71" max="16384" width="10.7109375" style="80"/>
  </cols>
  <sheetData>
    <row r="1" spans="1:5" s="97" customFormat="1" ht="54.75" customHeight="1" thickBot="1">
      <c r="A1" s="94"/>
      <c r="B1" s="104" t="s">
        <v>231</v>
      </c>
      <c r="C1" s="95" t="s">
        <v>226</v>
      </c>
      <c r="D1" s="95" t="s">
        <v>227</v>
      </c>
      <c r="E1" s="96" t="s">
        <v>228</v>
      </c>
    </row>
    <row r="2" spans="1:5">
      <c r="A2" s="118" t="s">
        <v>230</v>
      </c>
      <c r="B2" s="105" t="s">
        <v>140</v>
      </c>
      <c r="C2" s="111">
        <f>'Calculation Cyt_cyt'!B$133</f>
        <v>16637</v>
      </c>
      <c r="D2" s="111">
        <f>'Calculation HPV_cyt2x_90%'!B$133</f>
        <v>10574</v>
      </c>
      <c r="E2" s="112">
        <f>'Calculation HPV_cyt2x_95%'!B$133</f>
        <v>11164</v>
      </c>
    </row>
    <row r="3" spans="1:5">
      <c r="A3" s="119"/>
      <c r="B3" s="106" t="s">
        <v>80</v>
      </c>
      <c r="C3" s="85">
        <f>'Calculation Cyt_cyt'!B$134</f>
        <v>13653</v>
      </c>
      <c r="D3" s="85">
        <f>'Calculation HPV_cyt2x_90%'!B$134</f>
        <v>14790</v>
      </c>
      <c r="E3" s="98">
        <f>'Calculation HPV_cyt2x_95%'!B$134</f>
        <v>15529</v>
      </c>
    </row>
    <row r="4" spans="1:5">
      <c r="A4" s="119"/>
      <c r="B4" s="106" t="s">
        <v>81</v>
      </c>
      <c r="C4" s="85">
        <f>'Calculation Cyt_cyt'!B$135</f>
        <v>11239</v>
      </c>
      <c r="D4" s="85">
        <f>'Calculation HPV_cyt2x_90%'!B$135</f>
        <v>14887</v>
      </c>
      <c r="E4" s="98">
        <f>'Calculation HPV_cyt2x_95%'!B$135</f>
        <v>15717</v>
      </c>
    </row>
    <row r="5" spans="1:5">
      <c r="A5" s="119"/>
      <c r="B5" s="106" t="s">
        <v>82</v>
      </c>
      <c r="C5" s="85">
        <f>'Calculation Cyt_cyt'!B$136</f>
        <v>36563</v>
      </c>
      <c r="D5" s="85">
        <f>'Calculation HPV_cyt2x_90%'!B$136</f>
        <v>34914</v>
      </c>
      <c r="E5" s="98">
        <f>'Calculation HPV_cyt2x_95%'!B$136</f>
        <v>35399</v>
      </c>
    </row>
    <row r="6" spans="1:5">
      <c r="A6" s="119"/>
      <c r="B6" s="106" t="s">
        <v>83</v>
      </c>
      <c r="C6" s="85">
        <f>'Calculation Cyt_cyt'!B$137+SUM('Calculation Cyt_cyt'!B$71:B$73)</f>
        <v>16905</v>
      </c>
      <c r="D6" s="85">
        <f>'Calculation HPV_cyt2x_90%'!B$137+SUM('Calculation HPV_cyt2x_90%'!B$71:B$73)</f>
        <v>15858</v>
      </c>
      <c r="E6" s="98">
        <f>'Calculation HPV_cyt2x_95%'!B$137+SUM('Calculation HPV_cyt2x_95%'!B$71:B$73)</f>
        <v>15592</v>
      </c>
    </row>
    <row r="7" spans="1:5">
      <c r="A7" s="119"/>
      <c r="B7" s="106" t="s">
        <v>84</v>
      </c>
      <c r="C7" s="85">
        <f>'Calculation Cyt_cyt'!B$138</f>
        <v>7779</v>
      </c>
      <c r="D7" s="85">
        <f>'Calculation HPV_cyt2x_90%'!B$138</f>
        <v>7347</v>
      </c>
      <c r="E7" s="98">
        <f>'Calculation HPV_cyt2x_95%'!B$138</f>
        <v>7242</v>
      </c>
    </row>
    <row r="8" spans="1:5">
      <c r="A8" s="119"/>
      <c r="B8" s="106" t="s">
        <v>75</v>
      </c>
      <c r="C8" s="85">
        <f>'Calculation Cyt_cyt'!B$139</f>
        <v>258502.5</v>
      </c>
      <c r="D8" s="85">
        <f>'Calculation HPV_cyt2x_90%'!B$139</f>
        <v>248871.7</v>
      </c>
      <c r="E8" s="98">
        <f>'Calculation HPV_cyt2x_95%'!B$139</f>
        <v>246434.3</v>
      </c>
    </row>
    <row r="9" spans="1:5">
      <c r="A9" s="119"/>
      <c r="B9" s="106" t="s">
        <v>182</v>
      </c>
      <c r="C9" s="85">
        <f>'Calculation Cyt_cyt'!B$139+'Calculation Cyt_cyt'!B$140</f>
        <v>284910.353474</v>
      </c>
      <c r="D9" s="85">
        <f>'Calculation HPV_cyt2x_90%'!B$139+'Calculation HPV_cyt2x_90%'!B$140</f>
        <v>273026.94953600003</v>
      </c>
      <c r="E9" s="98">
        <f>'Calculation HPV_cyt2x_95%'!B$139+'Calculation HPV_cyt2x_95%'!B$140</f>
        <v>270516.88315999997</v>
      </c>
    </row>
    <row r="10" spans="1:5">
      <c r="A10" s="119"/>
      <c r="B10" s="106" t="s">
        <v>76</v>
      </c>
      <c r="C10" s="85">
        <f>'Calculation Cyt_cyt'!B$143</f>
        <v>1497064696.27</v>
      </c>
      <c r="D10" s="85">
        <f>'Calculation HPV_cyt2x_90%'!B$143</f>
        <v>1697250532.3299999</v>
      </c>
      <c r="E10" s="98">
        <f>'Calculation HPV_cyt2x_95%'!B$143</f>
        <v>1695939581.23</v>
      </c>
    </row>
    <row r="11" spans="1:5">
      <c r="A11" s="119"/>
      <c r="B11" s="106" t="s">
        <v>85</v>
      </c>
      <c r="C11" s="85">
        <f>'Calculation No_screening'!B$137</f>
        <v>27323</v>
      </c>
      <c r="D11" s="85">
        <f>'Calculation No_screening'!B$137</f>
        <v>27323</v>
      </c>
      <c r="E11" s="98">
        <f>'Calculation No_screening'!B$137</f>
        <v>27323</v>
      </c>
    </row>
    <row r="12" spans="1:5">
      <c r="A12" s="119"/>
      <c r="B12" s="106" t="s">
        <v>86</v>
      </c>
      <c r="C12" s="85">
        <f>'Calculation No_screening'!B$138</f>
        <v>13172</v>
      </c>
      <c r="D12" s="85">
        <f>'Calculation No_screening'!B$138</f>
        <v>13172</v>
      </c>
      <c r="E12" s="98">
        <f>'Calculation No_screening'!B$138</f>
        <v>13172</v>
      </c>
    </row>
    <row r="13" spans="1:5">
      <c r="A13" s="119"/>
      <c r="B13" s="106" t="s">
        <v>77</v>
      </c>
      <c r="C13" s="85">
        <f>'Calculation No_screening'!B$139</f>
        <v>386599.1</v>
      </c>
      <c r="D13" s="85">
        <f>'Calculation No_screening'!B$139</f>
        <v>386599.1</v>
      </c>
      <c r="E13" s="98">
        <f>'Calculation No_screening'!B$139</f>
        <v>386599.1</v>
      </c>
    </row>
    <row r="14" spans="1:5">
      <c r="A14" s="119"/>
      <c r="B14" s="106" t="s">
        <v>183</v>
      </c>
      <c r="C14" s="85">
        <f>'Calculation No_screening'!B$140+'Calculation No_screening'!B$139</f>
        <v>414323.14251199999</v>
      </c>
      <c r="D14" s="85">
        <f>'Calculation No_screening'!B$140+'Calculation No_screening'!B$139</f>
        <v>414323.14251199999</v>
      </c>
      <c r="E14" s="98">
        <f>'Calculation No_screening'!B$140+'Calculation No_screening'!B$139</f>
        <v>414323.14251199999</v>
      </c>
    </row>
    <row r="15" spans="1:5" ht="13.5" thickBot="1">
      <c r="A15" s="120"/>
      <c r="B15" s="107" t="s">
        <v>78</v>
      </c>
      <c r="C15" s="99">
        <f>'Calculation No_screening'!B$143</f>
        <v>649224842.00999999</v>
      </c>
      <c r="D15" s="99">
        <f>'Calculation No_screening'!B$143</f>
        <v>649224842.00999999</v>
      </c>
      <c r="E15" s="100">
        <f>'Calculation No_screening'!B$143</f>
        <v>649224842.00999999</v>
      </c>
    </row>
    <row r="16" spans="1:5">
      <c r="A16" s="118" t="s">
        <v>229</v>
      </c>
      <c r="B16" s="105" t="s">
        <v>140</v>
      </c>
      <c r="C16" s="111">
        <f>'Calculation Cyt_cyt'!H$133</f>
        <v>11119.84146</v>
      </c>
      <c r="D16" s="111">
        <f>'Calculation HPV_cyt2x_90%'!H$133</f>
        <v>7504.6321900000003</v>
      </c>
      <c r="E16" s="112">
        <f>'Calculation HPV_cyt2x_95%'!H$133</f>
        <v>7922.6570600000005</v>
      </c>
    </row>
    <row r="17" spans="1:5">
      <c r="A17" s="119"/>
      <c r="B17" s="106" t="s">
        <v>80</v>
      </c>
      <c r="C17" s="85">
        <f>'Calculation Cyt_cyt'!H$134</f>
        <v>9442.71018</v>
      </c>
      <c r="D17" s="85">
        <f>'Calculation HPV_cyt2x_90%'!H$134</f>
        <v>10655.481609999999</v>
      </c>
      <c r="E17" s="98">
        <f>'Calculation HPV_cyt2x_95%'!H$134</f>
        <v>11194.978370000001</v>
      </c>
    </row>
    <row r="18" spans="1:5">
      <c r="A18" s="119"/>
      <c r="B18" s="106" t="s">
        <v>81</v>
      </c>
      <c r="C18" s="85">
        <f>'Calculation Cyt_cyt'!H$135</f>
        <v>8098.3550299999997</v>
      </c>
      <c r="D18" s="85">
        <f>'Calculation HPV_cyt2x_90%'!H$135</f>
        <v>10903.327499999999</v>
      </c>
      <c r="E18" s="98">
        <f>'Calculation HPV_cyt2x_95%'!H$135</f>
        <v>11510.91454</v>
      </c>
    </row>
    <row r="19" spans="1:5">
      <c r="A19" s="119"/>
      <c r="B19" s="106" t="s">
        <v>82</v>
      </c>
      <c r="C19" s="85">
        <f>'Calculation Cyt_cyt'!H$136</f>
        <v>26448.971829999999</v>
      </c>
      <c r="D19" s="85">
        <f>'Calculation HPV_cyt2x_90%'!H$136</f>
        <v>26048.398510000003</v>
      </c>
      <c r="E19" s="98">
        <f>'Calculation HPV_cyt2x_95%'!H$136</f>
        <v>26566.585200000001</v>
      </c>
    </row>
    <row r="20" spans="1:5">
      <c r="A20" s="119"/>
      <c r="B20" s="106" t="s">
        <v>83</v>
      </c>
      <c r="C20" s="85">
        <f>'Calculation Cyt_cyt'!H$137+SUM('Calculation Cyt_cyt'!H$71:H$73)</f>
        <v>9891.2285300000003</v>
      </c>
      <c r="D20" s="85">
        <f>'Calculation HPV_cyt2x_90%'!H$137+SUM('Calculation HPV_cyt2x_90%'!H$71:H$73)</f>
        <v>9329.8737399999991</v>
      </c>
      <c r="E20" s="98">
        <f>'Calculation HPV_cyt2x_95%'!H$137+SUM('Calculation HPV_cyt2x_95%'!H$71:H$73)</f>
        <v>9176.971019999999</v>
      </c>
    </row>
    <row r="21" spans="1:5">
      <c r="A21" s="119"/>
      <c r="B21" s="106" t="s">
        <v>84</v>
      </c>
      <c r="C21" s="85">
        <f>'Calculation Cyt_cyt'!H$138</f>
        <v>3993.3</v>
      </c>
      <c r="D21" s="85">
        <f>'Calculation HPV_cyt2x_90%'!H$138</f>
        <v>3787</v>
      </c>
      <c r="E21" s="98">
        <f>'Calculation HPV_cyt2x_95%'!H$138</f>
        <v>3732.5</v>
      </c>
    </row>
    <row r="22" spans="1:5">
      <c r="A22" s="119"/>
      <c r="B22" s="106" t="s">
        <v>75</v>
      </c>
      <c r="C22" s="85">
        <f>'Calculation Cyt_cyt'!H$139</f>
        <v>132295</v>
      </c>
      <c r="D22" s="85">
        <f>'Calculation HPV_cyt2x_90%'!H$139</f>
        <v>128969.3</v>
      </c>
      <c r="E22" s="98">
        <f>'Calculation HPV_cyt2x_95%'!H$139</f>
        <v>128065.3</v>
      </c>
    </row>
    <row r="23" spans="1:5">
      <c r="A23" s="119"/>
      <c r="B23" s="106" t="s">
        <v>182</v>
      </c>
      <c r="C23" s="85">
        <f>'Calculation Cyt_cyt'!H$139+'Calculation Cyt_cyt'!H$140</f>
        <v>148240.32354745537</v>
      </c>
      <c r="D23" s="85">
        <f>'Calculation HPV_cyt2x_90%'!H$139+'Calculation HPV_cyt2x_90%'!H$140</f>
        <v>143663.72265069309</v>
      </c>
      <c r="E23" s="98">
        <f>'Calculation HPV_cyt2x_95%'!H$139+'Calculation HPV_cyt2x_95%'!H$140</f>
        <v>142752.4540947694</v>
      </c>
    </row>
    <row r="24" spans="1:5">
      <c r="A24" s="119"/>
      <c r="B24" s="106" t="s">
        <v>76</v>
      </c>
      <c r="C24" s="85">
        <f>'Calculation Cyt_cyt'!H$143</f>
        <v>967318593.39324486</v>
      </c>
      <c r="D24" s="85">
        <f>'Calculation HPV_cyt2x_90%'!H$143</f>
        <v>1110209017.6051519</v>
      </c>
      <c r="E24" s="98">
        <f>'Calculation HPV_cyt2x_95%'!H$143</f>
        <v>1110451279.2362282</v>
      </c>
    </row>
    <row r="25" spans="1:5">
      <c r="A25" s="119"/>
      <c r="B25" s="106" t="s">
        <v>85</v>
      </c>
      <c r="C25" s="85">
        <f>'Calculation No_screening'!H$137</f>
        <v>14924.1</v>
      </c>
      <c r="D25" s="85">
        <f>'Calculation No_screening'!H$137</f>
        <v>14924.1</v>
      </c>
      <c r="E25" s="98">
        <f>'Calculation No_screening'!H$137</f>
        <v>14924.1</v>
      </c>
    </row>
    <row r="26" spans="1:5">
      <c r="A26" s="119"/>
      <c r="B26" s="106" t="s">
        <v>86</v>
      </c>
      <c r="C26" s="85">
        <f>'Calculation No_screening'!H$138</f>
        <v>6396.6</v>
      </c>
      <c r="D26" s="85">
        <f>'Calculation No_screening'!H$138</f>
        <v>6396.6</v>
      </c>
      <c r="E26" s="98">
        <f>'Calculation No_screening'!H$138</f>
        <v>6396.6</v>
      </c>
    </row>
    <row r="27" spans="1:5">
      <c r="A27" s="119"/>
      <c r="B27" s="106" t="s">
        <v>77</v>
      </c>
      <c r="C27" s="85">
        <f>'Calculation No_screening'!H$139</f>
        <v>172713.2</v>
      </c>
      <c r="D27" s="85">
        <f>'Calculation No_screening'!H$139</f>
        <v>172713.2</v>
      </c>
      <c r="E27" s="98">
        <f>'Calculation No_screening'!H$139</f>
        <v>172713.2</v>
      </c>
    </row>
    <row r="28" spans="1:5">
      <c r="A28" s="119"/>
      <c r="B28" s="106" t="s">
        <v>183</v>
      </c>
      <c r="C28" s="85">
        <f>'Calculation No_screening'!H$140+'Calculation No_screening'!H$139</f>
        <v>187330.06747360001</v>
      </c>
      <c r="D28" s="85">
        <f>'Calculation No_screening'!H$140+'Calculation No_screening'!H$139</f>
        <v>187330.06747360001</v>
      </c>
      <c r="E28" s="98">
        <f>'Calculation No_screening'!H$140+'Calculation No_screening'!H$139</f>
        <v>187330.06747360001</v>
      </c>
    </row>
    <row r="29" spans="1:5" ht="13.5" thickBot="1">
      <c r="A29" s="120"/>
      <c r="B29" s="107" t="s">
        <v>78</v>
      </c>
      <c r="C29" s="99">
        <f>'Calculation No_screening'!H$143</f>
        <v>334104993.80299997</v>
      </c>
      <c r="D29" s="99">
        <f>'Calculation No_screening'!H$143</f>
        <v>334104993.80299997</v>
      </c>
      <c r="E29" s="100">
        <f>'Calculation No_screening'!H$143</f>
        <v>334104993.80299997</v>
      </c>
    </row>
    <row r="30" spans="1:5">
      <c r="A30" s="101"/>
      <c r="B30" s="108" t="s">
        <v>152</v>
      </c>
      <c r="C30" s="85">
        <f>'Calculation Cyt_cyt'!B$10</f>
        <v>17066895</v>
      </c>
      <c r="D30" s="85">
        <f>'Calculation HPV_cyt2x_90%'!B$10</f>
        <v>17072013</v>
      </c>
      <c r="E30" s="98">
        <f>'Calculation HPV_cyt2x_95%'!B$10</f>
        <v>17073406</v>
      </c>
    </row>
    <row r="31" spans="1:5">
      <c r="A31" s="101"/>
      <c r="B31" s="108" t="s">
        <v>139</v>
      </c>
      <c r="C31" s="85">
        <f>'Calculation Cyt_cyt'!B$25+'Calculation Cyt_cyt'!B$27+'Calculation Cyt_cyt'!B$29</f>
        <v>571425</v>
      </c>
      <c r="D31" s="85">
        <f>'Calculation HPV_cyt2x_90%'!B$24+'Calculation HPV_cyt2x_90%'!B$25+'Calculation HPV_cyt2x_90%'!B$27+'Calculation HPV_cyt2x_90%'!B$29</f>
        <v>822657</v>
      </c>
      <c r="E31" s="98">
        <f>'Calculation HPV_cyt2x_95%'!B$24+'Calculation HPV_cyt2x_95%'!B$25+'Calculation HPV_cyt2x_95%'!B$27+'Calculation HPV_cyt2x_95%'!B$29</f>
        <v>865362</v>
      </c>
    </row>
    <row r="32" spans="1:5">
      <c r="A32" s="101"/>
      <c r="B32" s="108" t="s">
        <v>140</v>
      </c>
      <c r="C32" s="85">
        <f>'Calculation Cyt_cyt'!B$44</f>
        <v>16637</v>
      </c>
      <c r="D32" s="85">
        <f>'Calculation HPV_cyt2x_90%'!B$44</f>
        <v>10574</v>
      </c>
      <c r="E32" s="98">
        <f>'Calculation HPV_cyt2x_95%'!B$44</f>
        <v>11164</v>
      </c>
    </row>
    <row r="33" spans="1:5">
      <c r="A33" s="101"/>
      <c r="B33" s="108" t="s">
        <v>141</v>
      </c>
      <c r="C33" s="85">
        <f>'Calculation Cyt_cyt'!B$46+'Calculation Cyt_cyt'!B$47</f>
        <v>47802</v>
      </c>
      <c r="D33" s="85">
        <f>'Calculation HPV_cyt2x_90%'!B$46+'Calculation HPV_cyt2x_90%'!B$47</f>
        <v>49801</v>
      </c>
      <c r="E33" s="98">
        <f>'Calculation HPV_cyt2x_95%'!B$46+'Calculation HPV_cyt2x_95%'!B$47</f>
        <v>51116</v>
      </c>
    </row>
    <row r="34" spans="1:5">
      <c r="A34" s="101"/>
      <c r="B34" s="108" t="s">
        <v>142</v>
      </c>
      <c r="C34" s="85">
        <f>SUM('Calculation Cyt_cyt'!B$71:B$73)</f>
        <v>2023</v>
      </c>
      <c r="D34" s="85">
        <f>SUM('Calculation HPV_cyt2x_90%'!B$71:B$73)</f>
        <v>1900</v>
      </c>
      <c r="E34" s="98">
        <f>SUM('Calculation HPV_cyt2x_95%'!B$71:B$73)</f>
        <v>1883</v>
      </c>
    </row>
    <row r="35" spans="1:5">
      <c r="A35" s="101"/>
      <c r="B35" s="108" t="s">
        <v>143</v>
      </c>
      <c r="C35" s="85">
        <f>'Calculation Cyt_cyt'!B$67</f>
        <v>14882</v>
      </c>
      <c r="D35" s="85">
        <f>'Calculation HPV_cyt2x_90%'!B$67</f>
        <v>13958</v>
      </c>
      <c r="E35" s="98">
        <f>'Calculation HPV_cyt2x_95%'!B$67</f>
        <v>13709</v>
      </c>
    </row>
    <row r="36" spans="1:5">
      <c r="A36" s="101"/>
      <c r="B36" s="108" t="s">
        <v>144</v>
      </c>
      <c r="C36" s="85">
        <f>'Calculation Cyt_cyt'!B$138</f>
        <v>7779</v>
      </c>
      <c r="D36" s="85">
        <f>'Calculation HPV_cyt2x_90%'!B$138</f>
        <v>7347</v>
      </c>
      <c r="E36" s="98">
        <f>'Calculation HPV_cyt2x_95%'!B$138</f>
        <v>7242</v>
      </c>
    </row>
    <row r="37" spans="1:5">
      <c r="A37" s="101"/>
      <c r="B37" s="108" t="s">
        <v>145</v>
      </c>
      <c r="C37" s="85">
        <f>'Calculation Cyt_cyt'!B$139</f>
        <v>258502.5</v>
      </c>
      <c r="D37" s="85">
        <f>'Calculation HPV_cyt2x_90%'!B$139</f>
        <v>248871.7</v>
      </c>
      <c r="E37" s="98">
        <f>'Calculation HPV_cyt2x_95%'!B$139</f>
        <v>246434.3</v>
      </c>
    </row>
    <row r="38" spans="1:5">
      <c r="A38" s="101"/>
      <c r="B38" s="108" t="s">
        <v>146</v>
      </c>
      <c r="C38" s="85">
        <f>C37+'Calculation Cyt_cyt'!B$140</f>
        <v>284910.353474</v>
      </c>
      <c r="D38" s="85">
        <f>'Calculation HPV_cyt2x_90%'!B$140</f>
        <v>24155.249535999999</v>
      </c>
      <c r="E38" s="98">
        <f>'Calculation HPV_cyt2x_95%'!B$140</f>
        <v>24082.583160000002</v>
      </c>
    </row>
    <row r="39" spans="1:5">
      <c r="A39" s="101"/>
      <c r="B39" s="108" t="s">
        <v>147</v>
      </c>
      <c r="C39" s="85">
        <f>'Calculation Cyt_cyt'!B$141</f>
        <v>1026261005.25</v>
      </c>
      <c r="D39" s="85">
        <f>'Calculation HPV_cyt2x_90%'!B$141</f>
        <v>1247468758.3800001</v>
      </c>
      <c r="E39" s="98">
        <f>'Calculation HPV_cyt2x_95%'!B$141</f>
        <v>1249247681.3099999</v>
      </c>
    </row>
    <row r="40" spans="1:5">
      <c r="A40" s="101"/>
      <c r="B40" s="108" t="s">
        <v>148</v>
      </c>
      <c r="C40" s="85">
        <f>'Calculation Cyt_cyt'!B$56</f>
        <v>86077537.930000007</v>
      </c>
      <c r="D40" s="85">
        <f>'Calculation HPV_cyt2x_90%'!B$56</f>
        <v>87581824.109999999</v>
      </c>
      <c r="E40" s="98">
        <f>'Calculation HPV_cyt2x_95%'!B$56</f>
        <v>90187958.599999994</v>
      </c>
    </row>
    <row r="41" spans="1:5">
      <c r="A41" s="101"/>
      <c r="B41" s="108" t="s">
        <v>184</v>
      </c>
      <c r="C41" s="85">
        <f>'Calculation Cyt_cyt'!B$116</f>
        <v>384726153.09000003</v>
      </c>
      <c r="D41" s="85">
        <f>'Calculation HPV_cyt2x_90%'!B$116</f>
        <v>362199949.84000003</v>
      </c>
      <c r="E41" s="98">
        <f>'Calculation HPV_cyt2x_95%'!B$116</f>
        <v>356503941.32000005</v>
      </c>
    </row>
    <row r="42" spans="1:5">
      <c r="A42" s="101"/>
      <c r="B42" s="108" t="s">
        <v>149</v>
      </c>
      <c r="C42" s="85">
        <f>'Calculation Cyt_cyt'!B$143</f>
        <v>1497064696.27</v>
      </c>
      <c r="D42" s="85">
        <f>'Calculation HPV_cyt2x_90%'!B$143</f>
        <v>1697250532.3299999</v>
      </c>
      <c r="E42" s="98">
        <f>'Calculation HPV_cyt2x_95%'!B$143</f>
        <v>1695939581.23</v>
      </c>
    </row>
    <row r="43" spans="1:5">
      <c r="A43" s="101"/>
      <c r="B43" s="109" t="s">
        <v>150</v>
      </c>
      <c r="C43" s="113">
        <f>('Calculation Cyt_cyt'!B$143-'Calculation No_screening'!B$143)/('Calculation No_screening'!B$139+'Calculation No_screening'!B$140-'Calculation Cyt_cyt'!B$140-'Calculation Cyt_cyt'!B$139)</f>
        <v>6551.4379263632545</v>
      </c>
      <c r="D43" s="113">
        <f>('Calculation HPV_cyt2x_90%'!B$143-'Calculation No_screening'!B$143)/('Calculation No_screening'!B$139+'Calculation No_screening'!B$140-'Calculation HPV_cyt2x_90%'!B$140-'Calculation HPV_cyt2x_90%'!B$139)</f>
        <v>7417.2252503506134</v>
      </c>
      <c r="E43" s="114">
        <f>('Calculation HPV_cyt2x_95%'!B$143-'Calculation No_screening'!B$143)/('Calculation No_screening'!B$139+'Calculation No_screening'!B$140-'Calculation HPV_cyt2x_95%'!B$140-'Calculation HPV_cyt2x_95%'!B$139)</f>
        <v>7278.6451990098476</v>
      </c>
    </row>
    <row r="44" spans="1:5" ht="13.5" thickBot="1">
      <c r="A44" s="102"/>
      <c r="B44" s="110" t="s">
        <v>151</v>
      </c>
      <c r="C44" s="115">
        <f>('Calculation Cyt_cyt'!H$143-'Calculation No_screening'!H$143)/('Calculation No_screening'!H$139+'Calculation No_screening'!H$140-'Calculation Cyt_cyt'!H$140-'Calculation Cyt_cyt'!H$139)</f>
        <v>16198.97026664144</v>
      </c>
      <c r="D44" s="115">
        <f>('Calculation HPV_cyt2x_90%'!H$143-'Calculation No_screening'!H$143)/('Calculation No_screening'!H$139+'Calculation No_screening'!H$140-'Calculation HPV_cyt2x_90%'!H$140-'Calculation HPV_cyt2x_90%'!H$139)</f>
        <v>17773.505589939279</v>
      </c>
      <c r="E44" s="116">
        <f>('Calculation HPV_cyt2x_95%'!H$143-'Calculation No_screening'!H$143)/('Calculation No_screening'!H$139+'Calculation No_screening'!H$140-'Calculation HPV_cyt2x_95%'!H$140-'Calculation HPV_cyt2x_95%'!H$139)</f>
        <v>17415.609015127444</v>
      </c>
    </row>
    <row r="45" spans="1:5">
      <c r="A45" s="103"/>
      <c r="B45" s="36"/>
    </row>
    <row r="46" spans="1:5">
      <c r="A46" s="103"/>
      <c r="B46" s="36"/>
    </row>
    <row r="47" spans="1:5">
      <c r="A47" s="103"/>
      <c r="B47" s="36"/>
    </row>
    <row r="48" spans="1:5">
      <c r="A48" s="103"/>
      <c r="B48" s="36"/>
    </row>
    <row r="49" spans="1:2">
      <c r="A49" s="103"/>
      <c r="B49" s="36"/>
    </row>
    <row r="50" spans="1:2">
      <c r="A50" s="103"/>
      <c r="B50" s="36"/>
    </row>
    <row r="51" spans="1:2">
      <c r="A51" s="103"/>
      <c r="B51" s="36"/>
    </row>
    <row r="52" spans="1:2">
      <c r="A52" s="103"/>
      <c r="B52" s="36"/>
    </row>
    <row r="53" spans="1:2">
      <c r="A53" s="103"/>
      <c r="B53" s="36"/>
    </row>
    <row r="54" spans="1:2">
      <c r="A54" s="103"/>
      <c r="B54" s="36"/>
    </row>
    <row r="55" spans="1:2">
      <c r="A55" s="103"/>
      <c r="B55" s="36"/>
    </row>
    <row r="56" spans="1:2">
      <c r="A56" s="103"/>
      <c r="B56" s="36"/>
    </row>
    <row r="57" spans="1:2">
      <c r="A57" s="103"/>
      <c r="B57" s="36"/>
    </row>
    <row r="58" spans="1:2">
      <c r="A58" s="103"/>
      <c r="B58" s="36"/>
    </row>
    <row r="59" spans="1:2">
      <c r="A59" s="103"/>
      <c r="B59" s="36"/>
    </row>
    <row r="60" spans="1:2">
      <c r="A60" s="103"/>
      <c r="B60" s="36"/>
    </row>
    <row r="61" spans="1:2">
      <c r="A61" s="103"/>
      <c r="B61" s="36"/>
    </row>
    <row r="62" spans="1:2">
      <c r="A62" s="103"/>
      <c r="B62" s="36"/>
    </row>
    <row r="63" spans="1:2">
      <c r="A63" s="103"/>
      <c r="B63" s="36"/>
    </row>
    <row r="64" spans="1:2">
      <c r="A64" s="103"/>
      <c r="B64" s="36"/>
    </row>
    <row r="65" spans="1:2">
      <c r="A65" s="103"/>
      <c r="B65" s="36"/>
    </row>
    <row r="66" spans="1:2">
      <c r="A66" s="103"/>
      <c r="B66" s="36"/>
    </row>
    <row r="67" spans="1:2">
      <c r="A67" s="103"/>
      <c r="B67" s="36"/>
    </row>
    <row r="68" spans="1:2">
      <c r="A68" s="103"/>
      <c r="B68" s="36"/>
    </row>
    <row r="69" spans="1:2">
      <c r="A69" s="103"/>
      <c r="B69" s="36"/>
    </row>
    <row r="70" spans="1:2">
      <c r="A70" s="103"/>
      <c r="B70" s="36"/>
    </row>
    <row r="71" spans="1:2">
      <c r="A71" s="103"/>
      <c r="B71" s="36"/>
    </row>
    <row r="72" spans="1:2">
      <c r="A72" s="103"/>
      <c r="B72" s="36"/>
    </row>
    <row r="73" spans="1:2">
      <c r="A73" s="103"/>
      <c r="B73" s="36"/>
    </row>
    <row r="74" spans="1:2">
      <c r="A74" s="103"/>
      <c r="B74" s="36"/>
    </row>
    <row r="75" spans="1:2">
      <c r="A75" s="103"/>
      <c r="B75" s="36"/>
    </row>
    <row r="76" spans="1:2">
      <c r="A76" s="103"/>
      <c r="B76" s="36"/>
    </row>
    <row r="77" spans="1:2">
      <c r="A77" s="103"/>
      <c r="B77" s="36"/>
    </row>
    <row r="78" spans="1:2">
      <c r="A78" s="103"/>
      <c r="B78" s="36"/>
    </row>
    <row r="79" spans="1:2">
      <c r="A79" s="103"/>
      <c r="B79" s="36"/>
    </row>
    <row r="80" spans="1:2">
      <c r="A80" s="103"/>
      <c r="B80" s="36"/>
    </row>
    <row r="81" spans="1:2">
      <c r="A81" s="103"/>
      <c r="B81" s="36"/>
    </row>
    <row r="82" spans="1:2">
      <c r="A82" s="103"/>
      <c r="B82" s="36"/>
    </row>
    <row r="83" spans="1:2">
      <c r="A83" s="103"/>
      <c r="B83" s="36"/>
    </row>
    <row r="84" spans="1:2">
      <c r="A84" s="103"/>
      <c r="B84" s="36"/>
    </row>
    <row r="85" spans="1:2">
      <c r="A85" s="103"/>
      <c r="B85" s="36"/>
    </row>
    <row r="86" spans="1:2">
      <c r="A86" s="103"/>
      <c r="B86" s="36"/>
    </row>
    <row r="87" spans="1:2">
      <c r="A87" s="103"/>
      <c r="B87" s="36"/>
    </row>
    <row r="88" spans="1:2">
      <c r="A88" s="103"/>
      <c r="B88" s="36"/>
    </row>
    <row r="89" spans="1:2">
      <c r="A89" s="103"/>
      <c r="B89" s="36"/>
    </row>
    <row r="90" spans="1:2">
      <c r="A90" s="103"/>
      <c r="B90" s="36"/>
    </row>
    <row r="91" spans="1:2">
      <c r="A91" s="103"/>
      <c r="B91" s="36"/>
    </row>
    <row r="92" spans="1:2">
      <c r="A92" s="103"/>
      <c r="B92" s="36"/>
    </row>
    <row r="93" spans="1:2">
      <c r="A93" s="103"/>
      <c r="B93" s="36"/>
    </row>
    <row r="94" spans="1:2">
      <c r="A94" s="103"/>
      <c r="B94" s="36"/>
    </row>
    <row r="95" spans="1:2">
      <c r="A95" s="103"/>
      <c r="B95" s="36"/>
    </row>
    <row r="96" spans="1:2">
      <c r="A96" s="103"/>
      <c r="B96" s="36"/>
    </row>
    <row r="97" spans="1:2">
      <c r="A97" s="103"/>
      <c r="B97" s="36"/>
    </row>
    <row r="98" spans="1:2">
      <c r="A98" s="103"/>
      <c r="B98" s="36"/>
    </row>
    <row r="99" spans="1:2">
      <c r="A99" s="103"/>
      <c r="B99" s="36"/>
    </row>
    <row r="100" spans="1:2">
      <c r="A100" s="103"/>
      <c r="B100" s="36"/>
    </row>
    <row r="101" spans="1:2">
      <c r="A101" s="103"/>
      <c r="B101" s="36"/>
    </row>
    <row r="102" spans="1:2">
      <c r="A102" s="103"/>
      <c r="B102" s="36"/>
    </row>
    <row r="103" spans="1:2">
      <c r="A103" s="103"/>
      <c r="B103" s="36"/>
    </row>
    <row r="104" spans="1:2">
      <c r="A104" s="103"/>
      <c r="B104" s="36"/>
    </row>
    <row r="105" spans="1:2">
      <c r="A105" s="103"/>
      <c r="B105" s="36"/>
    </row>
    <row r="106" spans="1:2">
      <c r="A106" s="103"/>
      <c r="B106" s="36"/>
    </row>
    <row r="107" spans="1:2">
      <c r="A107" s="103"/>
      <c r="B107" s="36"/>
    </row>
    <row r="108" spans="1:2">
      <c r="A108" s="103"/>
      <c r="B108" s="36"/>
    </row>
    <row r="109" spans="1:2">
      <c r="A109" s="103"/>
      <c r="B109" s="36"/>
    </row>
    <row r="110" spans="1:2">
      <c r="A110" s="103"/>
      <c r="B110" s="36"/>
    </row>
    <row r="111" spans="1:2">
      <c r="A111" s="103"/>
      <c r="B111" s="36"/>
    </row>
    <row r="112" spans="1:2">
      <c r="A112" s="103"/>
      <c r="B112" s="36"/>
    </row>
    <row r="113" spans="1:2">
      <c r="A113" s="103"/>
      <c r="B113" s="36"/>
    </row>
    <row r="114" spans="1:2">
      <c r="A114" s="103"/>
      <c r="B114" s="36"/>
    </row>
    <row r="115" spans="1:2">
      <c r="A115" s="103"/>
      <c r="B115" s="36"/>
    </row>
    <row r="116" spans="1:2">
      <c r="A116" s="103"/>
      <c r="B116" s="36"/>
    </row>
    <row r="117" spans="1:2">
      <c r="A117" s="103"/>
      <c r="B117" s="36"/>
    </row>
    <row r="118" spans="1:2">
      <c r="A118" s="103"/>
      <c r="B118" s="36"/>
    </row>
    <row r="119" spans="1:2">
      <c r="A119" s="103"/>
      <c r="B119" s="36"/>
    </row>
    <row r="120" spans="1:2">
      <c r="A120" s="103"/>
      <c r="B120" s="36"/>
    </row>
    <row r="121" spans="1:2">
      <c r="A121" s="103"/>
      <c r="B121" s="36"/>
    </row>
    <row r="122" spans="1:2">
      <c r="A122" s="103"/>
      <c r="B122" s="36"/>
    </row>
    <row r="123" spans="1:2">
      <c r="A123" s="103"/>
      <c r="B123" s="36"/>
    </row>
    <row r="124" spans="1:2">
      <c r="A124" s="103"/>
      <c r="B124" s="36"/>
    </row>
    <row r="125" spans="1:2">
      <c r="A125" s="103"/>
      <c r="B125" s="36"/>
    </row>
    <row r="126" spans="1:2">
      <c r="A126" s="103"/>
      <c r="B126" s="36"/>
    </row>
    <row r="127" spans="1:2">
      <c r="A127" s="103"/>
      <c r="B127" s="36"/>
    </row>
    <row r="128" spans="1:2">
      <c r="A128" s="103"/>
      <c r="B128" s="36"/>
    </row>
    <row r="129" spans="1:2">
      <c r="A129" s="103"/>
      <c r="B129" s="36"/>
    </row>
    <row r="130" spans="1:2">
      <c r="A130" s="103"/>
      <c r="B130" s="36"/>
    </row>
    <row r="131" spans="1:2">
      <c r="A131" s="103"/>
      <c r="B131" s="36"/>
    </row>
    <row r="132" spans="1:2">
      <c r="A132" s="103"/>
      <c r="B132" s="36"/>
    </row>
    <row r="133" spans="1:2">
      <c r="A133" s="103"/>
      <c r="B133" s="36"/>
    </row>
    <row r="134" spans="1:2">
      <c r="A134" s="103"/>
      <c r="B134" s="36"/>
    </row>
    <row r="135" spans="1:2">
      <c r="A135" s="103"/>
      <c r="B135" s="36"/>
    </row>
    <row r="136" spans="1:2">
      <c r="A136" s="103"/>
      <c r="B136" s="36"/>
    </row>
    <row r="137" spans="1:2">
      <c r="A137" s="103"/>
      <c r="B137" s="36"/>
    </row>
    <row r="138" spans="1:2">
      <c r="A138" s="103"/>
      <c r="B138" s="36"/>
    </row>
    <row r="139" spans="1:2">
      <c r="A139" s="103"/>
      <c r="B139" s="36"/>
    </row>
    <row r="140" spans="1:2">
      <c r="A140" s="103"/>
      <c r="B140" s="36"/>
    </row>
    <row r="141" spans="1:2">
      <c r="A141" s="103"/>
      <c r="B141" s="36"/>
    </row>
    <row r="142" spans="1:2">
      <c r="A142" s="103"/>
      <c r="B142" s="36"/>
    </row>
    <row r="143" spans="1:2">
      <c r="A143" s="103"/>
      <c r="B143" s="36"/>
    </row>
    <row r="144" spans="1:2">
      <c r="A144" s="103"/>
      <c r="B144" s="36"/>
    </row>
    <row r="145" spans="1:2">
      <c r="A145" s="103"/>
      <c r="B145" s="36"/>
    </row>
    <row r="146" spans="1:2">
      <c r="A146" s="103"/>
      <c r="B146" s="36"/>
    </row>
    <row r="147" spans="1:2">
      <c r="A147" s="103"/>
      <c r="B147" s="36"/>
    </row>
    <row r="148" spans="1:2">
      <c r="A148" s="103"/>
      <c r="B148" s="36"/>
    </row>
    <row r="149" spans="1:2">
      <c r="A149" s="103"/>
      <c r="B149" s="36"/>
    </row>
    <row r="150" spans="1:2">
      <c r="A150" s="103"/>
      <c r="B150" s="36"/>
    </row>
    <row r="151" spans="1:2">
      <c r="A151" s="103"/>
      <c r="B151" s="36"/>
    </row>
    <row r="152" spans="1:2">
      <c r="A152" s="103"/>
      <c r="B152" s="36"/>
    </row>
    <row r="153" spans="1:2">
      <c r="A153" s="103"/>
      <c r="B153" s="36"/>
    </row>
    <row r="154" spans="1:2">
      <c r="A154" s="103"/>
      <c r="B154" s="36"/>
    </row>
    <row r="155" spans="1:2">
      <c r="A155" s="103"/>
      <c r="B155" s="36"/>
    </row>
    <row r="156" spans="1:2">
      <c r="A156" s="103"/>
      <c r="B156" s="36"/>
    </row>
    <row r="157" spans="1:2">
      <c r="A157" s="103"/>
      <c r="B157" s="36"/>
    </row>
    <row r="158" spans="1:2">
      <c r="A158" s="103"/>
      <c r="B158" s="36"/>
    </row>
    <row r="159" spans="1:2">
      <c r="A159" s="103"/>
      <c r="B159" s="36"/>
    </row>
    <row r="160" spans="1:2">
      <c r="A160" s="103"/>
      <c r="B160" s="36"/>
    </row>
    <row r="161" spans="1:2">
      <c r="A161" s="103"/>
      <c r="B161" s="36"/>
    </row>
    <row r="162" spans="1:2">
      <c r="A162" s="103"/>
      <c r="B162" s="36"/>
    </row>
    <row r="163" spans="1:2">
      <c r="A163" s="103"/>
      <c r="B163" s="36"/>
    </row>
    <row r="164" spans="1:2">
      <c r="A164" s="103"/>
      <c r="B164" s="36"/>
    </row>
    <row r="165" spans="1:2">
      <c r="A165" s="103"/>
      <c r="B165" s="36"/>
    </row>
    <row r="166" spans="1:2">
      <c r="A166" s="103"/>
      <c r="B166" s="36"/>
    </row>
    <row r="167" spans="1:2">
      <c r="A167" s="103"/>
      <c r="B167" s="36"/>
    </row>
    <row r="168" spans="1:2">
      <c r="A168" s="103"/>
      <c r="B168" s="36"/>
    </row>
    <row r="169" spans="1:2">
      <c r="A169" s="103"/>
      <c r="B169" s="36"/>
    </row>
    <row r="170" spans="1:2">
      <c r="A170" s="103"/>
      <c r="B170" s="36"/>
    </row>
    <row r="171" spans="1:2">
      <c r="A171" s="103"/>
      <c r="B171" s="36"/>
    </row>
    <row r="172" spans="1:2">
      <c r="A172" s="103"/>
      <c r="B172" s="36"/>
    </row>
    <row r="173" spans="1:2">
      <c r="A173" s="103"/>
      <c r="B173" s="36"/>
    </row>
    <row r="174" spans="1:2">
      <c r="A174" s="103"/>
      <c r="B174" s="36"/>
    </row>
    <row r="175" spans="1:2">
      <c r="A175" s="103"/>
      <c r="B175" s="36"/>
    </row>
    <row r="176" spans="1:2">
      <c r="A176" s="103"/>
      <c r="B176" s="36"/>
    </row>
    <row r="177" spans="1:2">
      <c r="A177" s="103"/>
      <c r="B177" s="36"/>
    </row>
    <row r="178" spans="1:2">
      <c r="A178" s="103"/>
      <c r="B178" s="36"/>
    </row>
    <row r="179" spans="1:2">
      <c r="A179" s="103"/>
      <c r="B179" s="36"/>
    </row>
    <row r="180" spans="1:2">
      <c r="A180" s="103"/>
      <c r="B180" s="36"/>
    </row>
    <row r="181" spans="1:2">
      <c r="A181" s="103"/>
      <c r="B181" s="36"/>
    </row>
    <row r="182" spans="1:2">
      <c r="A182" s="103"/>
      <c r="B182" s="36"/>
    </row>
    <row r="183" spans="1:2">
      <c r="A183" s="103"/>
      <c r="B183" s="36"/>
    </row>
    <row r="184" spans="1:2">
      <c r="A184" s="103"/>
      <c r="B184" s="36"/>
    </row>
    <row r="185" spans="1:2">
      <c r="A185" s="103"/>
      <c r="B185" s="36"/>
    </row>
    <row r="186" spans="1:2">
      <c r="A186" s="103"/>
      <c r="B186" s="36"/>
    </row>
    <row r="187" spans="1:2">
      <c r="A187" s="103"/>
      <c r="B187" s="36"/>
    </row>
    <row r="188" spans="1:2">
      <c r="A188" s="103"/>
      <c r="B188" s="36"/>
    </row>
    <row r="189" spans="1:2">
      <c r="A189" s="103"/>
      <c r="B189" s="36"/>
    </row>
    <row r="190" spans="1:2">
      <c r="A190" s="103"/>
      <c r="B190" s="36"/>
    </row>
    <row r="191" spans="1:2">
      <c r="A191" s="103"/>
      <c r="B191" s="36"/>
    </row>
    <row r="192" spans="1:2">
      <c r="A192" s="103"/>
      <c r="B192" s="36"/>
    </row>
    <row r="193" spans="1:2">
      <c r="A193" s="103"/>
      <c r="B193" s="36"/>
    </row>
    <row r="194" spans="1:2">
      <c r="A194" s="103"/>
      <c r="B194" s="36"/>
    </row>
    <row r="195" spans="1:2">
      <c r="A195" s="103"/>
      <c r="B195" s="36"/>
    </row>
    <row r="196" spans="1:2">
      <c r="A196" s="103"/>
      <c r="B196" s="36"/>
    </row>
    <row r="197" spans="1:2">
      <c r="A197" s="103"/>
      <c r="B197" s="36"/>
    </row>
    <row r="198" spans="1:2">
      <c r="A198" s="103"/>
      <c r="B198" s="36"/>
    </row>
    <row r="199" spans="1:2">
      <c r="A199" s="103"/>
      <c r="B199" s="36"/>
    </row>
    <row r="200" spans="1:2">
      <c r="A200" s="103"/>
      <c r="B200" s="36"/>
    </row>
    <row r="201" spans="1:2">
      <c r="A201" s="103"/>
      <c r="B201" s="36"/>
    </row>
    <row r="202" spans="1:2">
      <c r="A202" s="103"/>
      <c r="B202" s="36"/>
    </row>
    <row r="203" spans="1:2">
      <c r="A203" s="103"/>
      <c r="B203" s="36"/>
    </row>
    <row r="204" spans="1:2">
      <c r="A204" s="103"/>
      <c r="B204" s="36"/>
    </row>
    <row r="205" spans="1:2">
      <c r="A205" s="103"/>
      <c r="B205" s="36"/>
    </row>
    <row r="206" spans="1:2">
      <c r="A206" s="103"/>
      <c r="B206" s="36"/>
    </row>
    <row r="207" spans="1:2">
      <c r="A207" s="103"/>
      <c r="B207" s="36"/>
    </row>
    <row r="208" spans="1:2">
      <c r="A208" s="103"/>
      <c r="B208" s="36"/>
    </row>
    <row r="209" spans="1:2">
      <c r="A209" s="103"/>
      <c r="B209" s="36"/>
    </row>
    <row r="210" spans="1:2">
      <c r="A210" s="103"/>
      <c r="B210" s="36"/>
    </row>
    <row r="211" spans="1:2">
      <c r="A211" s="103"/>
      <c r="B211" s="36"/>
    </row>
    <row r="212" spans="1:2">
      <c r="A212" s="103"/>
      <c r="B212" s="36"/>
    </row>
    <row r="213" spans="1:2">
      <c r="A213" s="103"/>
      <c r="B213" s="36"/>
    </row>
    <row r="214" spans="1:2">
      <c r="A214" s="103"/>
      <c r="B214" s="36"/>
    </row>
    <row r="215" spans="1:2">
      <c r="A215" s="103"/>
      <c r="B215" s="36"/>
    </row>
    <row r="216" spans="1:2">
      <c r="A216" s="103"/>
      <c r="B216" s="36"/>
    </row>
    <row r="217" spans="1:2">
      <c r="A217" s="103"/>
      <c r="B217" s="36"/>
    </row>
    <row r="218" spans="1:2">
      <c r="A218" s="103"/>
      <c r="B218" s="36"/>
    </row>
    <row r="219" spans="1:2">
      <c r="A219" s="103"/>
      <c r="B219" s="36"/>
    </row>
    <row r="220" spans="1:2">
      <c r="A220" s="103"/>
      <c r="B220" s="36"/>
    </row>
    <row r="221" spans="1:2">
      <c r="A221" s="103"/>
      <c r="B221" s="36"/>
    </row>
    <row r="222" spans="1:2">
      <c r="A222" s="103"/>
      <c r="B222" s="36"/>
    </row>
    <row r="223" spans="1:2">
      <c r="A223" s="103"/>
      <c r="B223" s="36"/>
    </row>
    <row r="224" spans="1:2">
      <c r="A224" s="103"/>
      <c r="B224" s="36"/>
    </row>
    <row r="225" spans="1:2">
      <c r="A225" s="103"/>
      <c r="B225" s="36"/>
    </row>
    <row r="226" spans="1:2">
      <c r="A226" s="103"/>
      <c r="B226" s="36"/>
    </row>
    <row r="227" spans="1:2">
      <c r="A227" s="103"/>
      <c r="B227" s="36"/>
    </row>
  </sheetData>
  <mergeCells count="2">
    <mergeCell ref="A16:A29"/>
    <mergeCell ref="A2:A15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1">
    <pageSetUpPr fitToPage="1"/>
  </sheetPr>
  <dimension ref="A1:N145"/>
  <sheetViews>
    <sheetView topLeftCell="A103" zoomScale="75" workbookViewId="0">
      <selection activeCell="P130" sqref="P130"/>
    </sheetView>
  </sheetViews>
  <sheetFormatPr defaultColWidth="12.5703125" defaultRowHeight="12.75"/>
  <cols>
    <col min="1" max="1" width="30.140625" style="2" customWidth="1"/>
    <col min="2" max="2" width="14.7109375" style="2" customWidth="1"/>
    <col min="3" max="3" width="15.5703125" style="2" customWidth="1"/>
    <col min="4" max="4" width="13" style="2" customWidth="1"/>
    <col min="5" max="5" width="13.7109375" style="2" customWidth="1"/>
    <col min="6" max="6" width="16.28515625" style="4" customWidth="1"/>
    <col min="7" max="7" width="11.85546875" style="2" bestFit="1" customWidth="1"/>
    <col min="8" max="8" width="12.5703125" style="2" customWidth="1"/>
    <col min="9" max="9" width="12.5703125" style="4" customWidth="1"/>
    <col min="10" max="10" width="12.5703125" style="2" customWidth="1"/>
    <col min="11" max="16384" width="12.5703125" style="2"/>
  </cols>
  <sheetData>
    <row r="1" spans="1:14">
      <c r="A1" s="1" t="e">
        <f>'results of MISCAN no screening'!#REF!</f>
        <v>#REF!</v>
      </c>
      <c r="K1" s="3"/>
      <c r="L1" s="3"/>
      <c r="M1" s="3"/>
      <c r="N1" s="3"/>
    </row>
    <row r="2" spans="1:14">
      <c r="A2" s="6" t="s">
        <v>87</v>
      </c>
      <c r="B2" s="6"/>
      <c r="C2" s="6"/>
      <c r="D2" s="6"/>
      <c r="E2" s="6"/>
      <c r="F2" s="16"/>
      <c r="G2" s="6"/>
      <c r="H2" s="6"/>
      <c r="I2" s="16"/>
      <c r="J2" s="6"/>
      <c r="K2" s="3"/>
      <c r="L2"/>
      <c r="M2"/>
    </row>
    <row r="3" spans="1:14">
      <c r="A3" s="6" t="s">
        <v>88</v>
      </c>
      <c r="B3" s="7">
        <f>'results of MISCAN no screening'!B2</f>
        <v>0</v>
      </c>
      <c r="C3" s="7"/>
      <c r="D3" s="7"/>
      <c r="E3" s="7">
        <f>'results of MISCAN no screening'!D2</f>
        <v>0.03</v>
      </c>
      <c r="G3" s="7"/>
      <c r="H3" s="7">
        <f>'results of MISCAN no screening'!F2</f>
        <v>0.03</v>
      </c>
      <c r="I3" s="16"/>
      <c r="J3" s="6"/>
      <c r="K3" s="3"/>
      <c r="L3"/>
      <c r="M3"/>
    </row>
    <row r="4" spans="1:14">
      <c r="A4" s="6"/>
      <c r="B4" s="6" t="s">
        <v>89</v>
      </c>
      <c r="C4" s="16"/>
      <c r="D4" s="6"/>
      <c r="E4" s="6" t="s">
        <v>89</v>
      </c>
      <c r="F4" s="16"/>
      <c r="G4" s="6"/>
      <c r="H4" s="6" t="s">
        <v>89</v>
      </c>
      <c r="I4" s="16"/>
      <c r="J4" s="6"/>
      <c r="K4" s="3"/>
      <c r="L4"/>
      <c r="M4"/>
    </row>
    <row r="5" spans="1:14">
      <c r="A5" s="6" t="s">
        <v>91</v>
      </c>
      <c r="B5" s="8">
        <f>'results of MISCAN no screening'!B4</f>
        <v>0</v>
      </c>
      <c r="C5" s="16"/>
      <c r="D5" s="6"/>
      <c r="E5" s="8">
        <f>'results of MISCAN no screening'!D4</f>
        <v>0</v>
      </c>
      <c r="F5" s="16"/>
      <c r="G5" s="6"/>
      <c r="H5" s="8">
        <f>'results of MISCAN no screening'!F4</f>
        <v>0</v>
      </c>
      <c r="I5" s="16"/>
      <c r="J5" s="6"/>
      <c r="K5" s="3"/>
      <c r="L5"/>
      <c r="M5"/>
    </row>
    <row r="6" spans="1:14">
      <c r="A6" s="6" t="s">
        <v>92</v>
      </c>
      <c r="B6" s="8">
        <f>'results of MISCAN no screening'!B5-'results of MISCAN no screening'!B11</f>
        <v>0</v>
      </c>
      <c r="C6" s="16"/>
      <c r="D6" s="6"/>
      <c r="E6" s="8">
        <f>'results of MISCAN no screening'!D5-'results of MISCAN no screening'!D11</f>
        <v>0</v>
      </c>
      <c r="F6" s="16"/>
      <c r="G6" s="6"/>
      <c r="H6" s="8">
        <f>'results of MISCAN no screening'!F5-'results of MISCAN no screening'!F11</f>
        <v>0</v>
      </c>
      <c r="I6" s="16"/>
      <c r="J6" s="6"/>
      <c r="K6" s="3"/>
      <c r="L6"/>
      <c r="M6"/>
    </row>
    <row r="7" spans="1:14">
      <c r="A7" s="6" t="s">
        <v>93</v>
      </c>
      <c r="B7" s="6">
        <f>+SUM(B5:B6)</f>
        <v>0</v>
      </c>
      <c r="C7" s="16"/>
      <c r="D7" s="6"/>
      <c r="E7" s="6">
        <f>+SUM(E5:E6)</f>
        <v>0</v>
      </c>
      <c r="F7" s="16"/>
      <c r="G7" s="6"/>
      <c r="H7" s="6">
        <f>+SUM(H5:H6)</f>
        <v>0</v>
      </c>
      <c r="I7" s="16"/>
      <c r="J7" s="6"/>
      <c r="K7" s="3"/>
      <c r="L7"/>
      <c r="M7"/>
    </row>
    <row r="8" spans="1:14">
      <c r="A8" s="6" t="s">
        <v>94</v>
      </c>
      <c r="B8" s="8">
        <f>'results of MISCAN no screening'!B6</f>
        <v>0</v>
      </c>
      <c r="C8" s="16"/>
      <c r="D8" s="6"/>
      <c r="E8" s="8">
        <f>'results of MISCAN no screening'!D6</f>
        <v>0</v>
      </c>
      <c r="F8" s="16"/>
      <c r="G8" s="6"/>
      <c r="H8" s="8">
        <f>'results of MISCAN no screening'!F6</f>
        <v>0</v>
      </c>
      <c r="I8" s="16"/>
      <c r="J8" s="6"/>
      <c r="K8" s="3"/>
      <c r="L8"/>
      <c r="M8"/>
    </row>
    <row r="9" spans="1:14">
      <c r="A9" s="6" t="s">
        <v>95</v>
      </c>
      <c r="B9" s="8">
        <f>'results of MISCAN no screening'!B7</f>
        <v>0</v>
      </c>
      <c r="C9" s="16"/>
      <c r="D9" s="6"/>
      <c r="E9" s="8">
        <f>'results of MISCAN no screening'!D7</f>
        <v>0</v>
      </c>
      <c r="F9" s="16"/>
      <c r="G9" s="6"/>
      <c r="H9" s="8">
        <f>'results of MISCAN no screening'!F7</f>
        <v>0</v>
      </c>
      <c r="I9" s="16"/>
      <c r="J9" s="6"/>
      <c r="K9" s="3"/>
      <c r="L9"/>
      <c r="M9"/>
    </row>
    <row r="10" spans="1:14">
      <c r="A10" s="6" t="s">
        <v>96</v>
      </c>
      <c r="B10" s="6">
        <f>+SUM(B8:B9)</f>
        <v>0</v>
      </c>
      <c r="C10" s="16"/>
      <c r="D10" s="6"/>
      <c r="E10" s="6">
        <f>+SUM(E8:E9)</f>
        <v>0</v>
      </c>
      <c r="F10" s="16"/>
      <c r="G10" s="6"/>
      <c r="H10" s="6">
        <f>+SUM(H8:H9)</f>
        <v>0</v>
      </c>
      <c r="I10" s="16"/>
      <c r="J10" s="6"/>
      <c r="K10" s="3"/>
      <c r="L10"/>
      <c r="M10"/>
    </row>
    <row r="11" spans="1:14">
      <c r="A11" s="6" t="s">
        <v>97</v>
      </c>
      <c r="B11" s="9">
        <f>'results of MISCAN no screening'!B11</f>
        <v>0</v>
      </c>
      <c r="C11" s="21"/>
      <c r="D11" s="6"/>
      <c r="E11" s="9">
        <f>'results of MISCAN no screening'!D11</f>
        <v>0</v>
      </c>
      <c r="F11" s="21"/>
      <c r="G11" s="6"/>
      <c r="H11" s="9">
        <f>'results of MISCAN no screening'!F11</f>
        <v>0</v>
      </c>
      <c r="I11" s="21"/>
      <c r="J11" s="6"/>
      <c r="K11" s="3"/>
      <c r="L11"/>
      <c r="M11"/>
    </row>
    <row r="12" spans="1:14" s="5" customFormat="1">
      <c r="A12" s="6"/>
      <c r="B12" s="6"/>
      <c r="C12" s="6"/>
      <c r="D12" s="6"/>
      <c r="E12" s="6"/>
      <c r="F12" s="16"/>
      <c r="G12" s="6"/>
      <c r="H12" s="6"/>
      <c r="I12" s="16"/>
      <c r="J12" s="6"/>
      <c r="K12" s="3"/>
      <c r="L12"/>
      <c r="M12"/>
      <c r="N12" s="2"/>
    </row>
    <row r="13" spans="1:14">
      <c r="A13" s="10" t="s">
        <v>177</v>
      </c>
      <c r="B13" s="17"/>
      <c r="C13" s="11" t="s">
        <v>98</v>
      </c>
      <c r="D13" s="11" t="s">
        <v>99</v>
      </c>
      <c r="E13" s="6"/>
      <c r="F13" s="16"/>
      <c r="G13" s="16"/>
      <c r="H13" s="16"/>
      <c r="I13" s="16"/>
      <c r="J13" s="6"/>
      <c r="K13" s="3"/>
      <c r="L13"/>
      <c r="M13"/>
    </row>
    <row r="14" spans="1:14">
      <c r="A14" s="10" t="s">
        <v>100</v>
      </c>
      <c r="B14" s="17">
        <v>0</v>
      </c>
      <c r="C14" s="12">
        <v>0</v>
      </c>
      <c r="D14" s="12">
        <v>0</v>
      </c>
      <c r="E14" s="6"/>
      <c r="F14" s="16"/>
      <c r="G14" s="16"/>
      <c r="H14" s="16"/>
      <c r="I14" s="16"/>
      <c r="J14" s="6"/>
      <c r="K14" s="3"/>
      <c r="L14"/>
      <c r="M14"/>
    </row>
    <row r="15" spans="1:14" s="5" customFormat="1">
      <c r="A15" s="10" t="s">
        <v>172</v>
      </c>
      <c r="B15" s="17">
        <v>0</v>
      </c>
      <c r="C15" s="12">
        <v>0</v>
      </c>
      <c r="D15" s="12">
        <v>3.7999999999999999E-2</v>
      </c>
      <c r="E15" s="6"/>
      <c r="F15" s="16"/>
      <c r="G15" s="16"/>
      <c r="H15" s="16"/>
      <c r="I15" s="16"/>
      <c r="J15" s="6"/>
      <c r="K15" s="3"/>
      <c r="L15"/>
      <c r="M15"/>
      <c r="N15" s="2"/>
    </row>
    <row r="16" spans="1:14" s="5" customFormat="1">
      <c r="A16" s="10" t="s">
        <v>173</v>
      </c>
      <c r="B16" s="17">
        <v>0</v>
      </c>
      <c r="C16" s="12">
        <v>0</v>
      </c>
      <c r="D16" s="12">
        <v>0.75</v>
      </c>
      <c r="E16" s="6"/>
      <c r="F16" s="16"/>
      <c r="G16" s="16"/>
      <c r="H16" s="16"/>
      <c r="I16" s="16"/>
      <c r="J16" s="6"/>
      <c r="K16" s="3"/>
      <c r="L16"/>
      <c r="M16"/>
      <c r="N16" s="2"/>
    </row>
    <row r="17" spans="1:14" s="5" customFormat="1">
      <c r="A17" s="10" t="s">
        <v>175</v>
      </c>
      <c r="B17" s="17">
        <v>0</v>
      </c>
      <c r="C17" s="12">
        <v>0</v>
      </c>
      <c r="D17" s="12">
        <v>3.7999999999999999E-2</v>
      </c>
      <c r="E17" s="6"/>
      <c r="F17" s="16"/>
      <c r="G17" s="16"/>
      <c r="H17" s="16"/>
      <c r="I17" s="16"/>
      <c r="J17" s="6"/>
      <c r="K17" s="3"/>
      <c r="L17"/>
      <c r="M17"/>
      <c r="N17" s="2"/>
    </row>
    <row r="18" spans="1:14" s="5" customFormat="1">
      <c r="A18" s="10" t="s">
        <v>174</v>
      </c>
      <c r="B18" s="17">
        <v>0</v>
      </c>
      <c r="C18" s="12">
        <v>0</v>
      </c>
      <c r="D18" s="12">
        <v>0.75</v>
      </c>
      <c r="E18" s="6"/>
      <c r="F18" s="16"/>
      <c r="G18" s="16"/>
      <c r="H18" s="16"/>
      <c r="I18" s="16"/>
      <c r="J18" s="6"/>
      <c r="K18" s="3"/>
      <c r="L18"/>
      <c r="M18"/>
      <c r="N18" s="2"/>
    </row>
    <row r="19" spans="1:14" s="5" customFormat="1">
      <c r="A19" s="10" t="s">
        <v>170</v>
      </c>
      <c r="B19" s="17">
        <v>0</v>
      </c>
      <c r="C19" s="12">
        <v>0</v>
      </c>
      <c r="D19" s="12">
        <v>3.7999999999999999E-2</v>
      </c>
      <c r="E19" s="6"/>
      <c r="F19" s="16"/>
      <c r="G19" s="16"/>
      <c r="H19" s="16"/>
      <c r="I19" s="16"/>
      <c r="J19" s="6"/>
      <c r="K19" s="3"/>
      <c r="L19"/>
      <c r="M19"/>
      <c r="N19" s="2"/>
    </row>
    <row r="20" spans="1:14" s="5" customFormat="1">
      <c r="A20" s="10" t="s">
        <v>171</v>
      </c>
      <c r="B20" s="17">
        <v>0</v>
      </c>
      <c r="C20" s="12">
        <v>0</v>
      </c>
      <c r="D20" s="12">
        <v>0.75</v>
      </c>
      <c r="E20" s="6"/>
      <c r="F20" s="16"/>
      <c r="G20" s="16"/>
      <c r="H20" s="16"/>
      <c r="I20" s="16"/>
      <c r="J20" s="6"/>
      <c r="K20" s="3"/>
      <c r="L20"/>
      <c r="M20"/>
      <c r="N20" s="2"/>
    </row>
    <row r="21" spans="1:14" s="5" customFormat="1">
      <c r="A21" s="16"/>
      <c r="B21" s="18"/>
      <c r="C21" s="19"/>
      <c r="D21" s="19"/>
      <c r="E21" s="16"/>
      <c r="F21" s="16"/>
      <c r="G21" s="16"/>
      <c r="H21" s="16"/>
      <c r="I21" s="16"/>
      <c r="J21" s="6"/>
      <c r="K21" s="3"/>
      <c r="L21"/>
      <c r="M21"/>
      <c r="N21" s="2"/>
    </row>
    <row r="22" spans="1:14" s="5" customFormat="1">
      <c r="A22" s="16" t="s">
        <v>178</v>
      </c>
      <c r="B22" s="18"/>
      <c r="C22" s="16"/>
      <c r="D22" s="16"/>
      <c r="E22" s="16"/>
      <c r="F22" s="16"/>
      <c r="G22" s="16"/>
      <c r="H22" s="16"/>
      <c r="I22" s="16"/>
      <c r="J22" s="6"/>
      <c r="K22" s="3"/>
      <c r="L22"/>
      <c r="M22"/>
      <c r="N22" s="2"/>
    </row>
    <row r="23" spans="1:14" s="5" customFormat="1">
      <c r="A23" s="16" t="s">
        <v>179</v>
      </c>
      <c r="B23" s="20">
        <v>0</v>
      </c>
      <c r="C23" s="19"/>
      <c r="D23" s="19"/>
      <c r="E23" s="20">
        <v>0</v>
      </c>
      <c r="F23" s="16"/>
      <c r="G23" s="16"/>
      <c r="H23" s="20">
        <v>0</v>
      </c>
      <c r="I23" s="16"/>
      <c r="J23" s="6"/>
      <c r="K23" s="3"/>
      <c r="L23"/>
      <c r="M23"/>
      <c r="N23" s="2"/>
    </row>
    <row r="24" spans="1:14" s="5" customFormat="1">
      <c r="A24" s="16" t="s">
        <v>172</v>
      </c>
      <c r="B24" s="20">
        <v>0</v>
      </c>
      <c r="C24" s="19"/>
      <c r="D24" s="19"/>
      <c r="E24" s="20">
        <v>0</v>
      </c>
      <c r="F24" s="16"/>
      <c r="G24" s="16"/>
      <c r="H24" s="20">
        <v>0</v>
      </c>
      <c r="I24" s="16"/>
      <c r="J24" s="6"/>
      <c r="K24" s="3"/>
      <c r="L24"/>
      <c r="M24"/>
      <c r="N24" s="2"/>
    </row>
    <row r="25" spans="1:14" s="5" customFormat="1">
      <c r="A25" s="16" t="s">
        <v>173</v>
      </c>
      <c r="B25" s="20">
        <v>0</v>
      </c>
      <c r="C25" s="19"/>
      <c r="D25" s="19"/>
      <c r="E25" s="20">
        <v>0</v>
      </c>
      <c r="F25" s="16"/>
      <c r="G25" s="16"/>
      <c r="H25" s="20">
        <v>0</v>
      </c>
      <c r="I25" s="16"/>
      <c r="J25" s="6"/>
      <c r="K25" s="3"/>
      <c r="L25"/>
      <c r="M25"/>
      <c r="N25" s="2"/>
    </row>
    <row r="26" spans="1:14" s="5" customFormat="1">
      <c r="A26" s="16" t="s">
        <v>175</v>
      </c>
      <c r="B26" s="20">
        <v>0</v>
      </c>
      <c r="C26" s="19"/>
      <c r="D26" s="19"/>
      <c r="E26" s="20">
        <v>0</v>
      </c>
      <c r="F26" s="16"/>
      <c r="G26" s="16"/>
      <c r="H26" s="20">
        <v>0</v>
      </c>
      <c r="I26" s="16"/>
      <c r="J26" s="6"/>
      <c r="K26" s="3"/>
      <c r="L26"/>
      <c r="M26"/>
      <c r="N26" s="2"/>
    </row>
    <row r="27" spans="1:14" s="5" customFormat="1">
      <c r="A27" s="16" t="s">
        <v>174</v>
      </c>
      <c r="B27" s="20">
        <v>0</v>
      </c>
      <c r="C27" s="19"/>
      <c r="D27" s="19"/>
      <c r="E27" s="20">
        <v>0</v>
      </c>
      <c r="F27" s="16"/>
      <c r="G27" s="16"/>
      <c r="H27" s="20">
        <v>0</v>
      </c>
      <c r="I27" s="16"/>
      <c r="J27" s="6"/>
      <c r="K27" s="3"/>
      <c r="L27"/>
      <c r="M27"/>
      <c r="N27" s="2"/>
    </row>
    <row r="28" spans="1:14" s="5" customFormat="1">
      <c r="A28" s="16" t="s">
        <v>170</v>
      </c>
      <c r="B28" s="20">
        <v>0</v>
      </c>
      <c r="C28" s="19"/>
      <c r="D28" s="19"/>
      <c r="E28" s="20">
        <v>0</v>
      </c>
      <c r="F28" s="16"/>
      <c r="G28" s="16"/>
      <c r="H28" s="20">
        <v>0</v>
      </c>
      <c r="I28" s="16"/>
      <c r="J28" s="6"/>
      <c r="K28" s="3"/>
      <c r="L28"/>
      <c r="M28"/>
      <c r="N28" s="2"/>
    </row>
    <row r="29" spans="1:14" s="5" customFormat="1">
      <c r="A29" s="16" t="s">
        <v>171</v>
      </c>
      <c r="B29" s="20">
        <v>0</v>
      </c>
      <c r="C29" s="19"/>
      <c r="D29" s="19"/>
      <c r="E29" s="20">
        <v>0</v>
      </c>
      <c r="F29" s="16"/>
      <c r="G29" s="16"/>
      <c r="H29" s="20">
        <v>0</v>
      </c>
      <c r="I29" s="16"/>
      <c r="J29" s="6"/>
      <c r="K29" s="3"/>
      <c r="L29"/>
      <c r="M29"/>
      <c r="N29" s="2"/>
    </row>
    <row r="30" spans="1:14" s="5" customFormat="1">
      <c r="A30" s="16"/>
      <c r="B30" s="18"/>
      <c r="C30" s="19"/>
      <c r="D30" s="19"/>
      <c r="E30" s="16"/>
      <c r="F30" s="16"/>
      <c r="G30" s="16"/>
      <c r="H30" s="16"/>
      <c r="I30" s="16"/>
      <c r="J30" s="6"/>
      <c r="K30" s="3"/>
      <c r="L30"/>
      <c r="M30"/>
      <c r="N30" s="2"/>
    </row>
    <row r="31" spans="1:14">
      <c r="A31" s="6" t="s">
        <v>101</v>
      </c>
      <c r="B31" s="7"/>
      <c r="C31" s="6"/>
      <c r="D31" s="6"/>
      <c r="E31" s="6"/>
      <c r="F31" s="16"/>
      <c r="G31" s="6"/>
      <c r="H31" s="6"/>
      <c r="I31" s="16"/>
      <c r="J31" s="6"/>
      <c r="K31" s="3"/>
      <c r="L31"/>
      <c r="M31"/>
    </row>
    <row r="32" spans="1:14">
      <c r="A32" s="6" t="s">
        <v>88</v>
      </c>
      <c r="B32" s="7">
        <f>+B3</f>
        <v>0</v>
      </c>
      <c r="C32" s="6"/>
      <c r="D32" s="6"/>
      <c r="E32" s="7">
        <f>+E3</f>
        <v>0.03</v>
      </c>
      <c r="F32" s="16"/>
      <c r="G32" s="6"/>
      <c r="H32" s="7">
        <f>+H3</f>
        <v>0.03</v>
      </c>
      <c r="I32" s="16"/>
      <c r="J32" s="6"/>
      <c r="K32" s="3"/>
      <c r="L32"/>
      <c r="M32"/>
    </row>
    <row r="33" spans="1:14" s="5" customFormat="1">
      <c r="A33" s="6"/>
      <c r="B33" s="6" t="str">
        <f>+B4</f>
        <v>scr.</v>
      </c>
      <c r="C33" s="6"/>
      <c r="D33" s="6"/>
      <c r="E33" s="6" t="str">
        <f>+E4</f>
        <v>scr.</v>
      </c>
      <c r="F33" s="16"/>
      <c r="G33" s="6"/>
      <c r="H33" s="6" t="str">
        <f>+H4</f>
        <v>scr.</v>
      </c>
      <c r="I33" s="16"/>
      <c r="J33" s="6"/>
      <c r="K33" s="3"/>
      <c r="L33"/>
      <c r="M33"/>
      <c r="N33" s="2"/>
    </row>
    <row r="34" spans="1:14" s="5" customFormat="1">
      <c r="A34" s="6"/>
      <c r="B34" s="6">
        <f>SUMPRODUCT($B14:$B20,B23:B29)</f>
        <v>0</v>
      </c>
      <c r="C34" s="6"/>
      <c r="D34" s="6"/>
      <c r="E34" s="6">
        <f>SUMPRODUCT($B14:$B20,E23:E29)</f>
        <v>0</v>
      </c>
      <c r="F34" s="16"/>
      <c r="G34" s="6"/>
      <c r="H34" s="6">
        <f>SUMPRODUCT($B14:$B20,H23:H29)</f>
        <v>0</v>
      </c>
      <c r="I34" s="16"/>
      <c r="J34" s="6"/>
      <c r="K34" s="3"/>
      <c r="L34"/>
      <c r="M34"/>
      <c r="N34" s="2"/>
    </row>
    <row r="35" spans="1:14">
      <c r="A35" s="6"/>
      <c r="B35" s="6"/>
      <c r="C35" s="6"/>
      <c r="D35" s="6"/>
      <c r="E35" s="6"/>
      <c r="F35" s="16"/>
      <c r="G35" s="6"/>
      <c r="H35" s="6"/>
      <c r="I35" s="16"/>
      <c r="J35" s="6"/>
      <c r="K35" s="3"/>
      <c r="L35"/>
      <c r="M35"/>
    </row>
    <row r="36" spans="1:14">
      <c r="A36" s="6" t="s">
        <v>163</v>
      </c>
      <c r="B36" s="6"/>
      <c r="C36" s="6"/>
      <c r="D36" s="6"/>
      <c r="E36" s="6"/>
      <c r="F36" s="16"/>
      <c r="G36" s="6"/>
      <c r="H36" s="6"/>
      <c r="I36" s="16"/>
      <c r="J36" s="6"/>
      <c r="K36" s="3"/>
      <c r="L36"/>
      <c r="M36"/>
    </row>
    <row r="37" spans="1:14">
      <c r="A37" s="6" t="s">
        <v>88</v>
      </c>
      <c r="B37" s="7">
        <f>+B3</f>
        <v>0</v>
      </c>
      <c r="C37" s="6"/>
      <c r="D37" s="6"/>
      <c r="E37" s="7">
        <f>+E3</f>
        <v>0.03</v>
      </c>
      <c r="F37" s="16"/>
      <c r="G37" s="6"/>
      <c r="H37" s="7">
        <f>+H3</f>
        <v>0.03</v>
      </c>
      <c r="I37" s="16"/>
      <c r="J37" s="6"/>
      <c r="K37" s="3"/>
      <c r="L37"/>
      <c r="M37"/>
    </row>
    <row r="38" spans="1:14">
      <c r="A38" s="6"/>
      <c r="B38" s="6" t="str">
        <f>+B4</f>
        <v>scr.</v>
      </c>
      <c r="C38" s="6"/>
      <c r="D38" s="6"/>
      <c r="E38" s="6" t="str">
        <f>+E4</f>
        <v>scr.</v>
      </c>
      <c r="F38" s="16"/>
      <c r="G38" s="6"/>
      <c r="H38" s="6" t="str">
        <f>+H4</f>
        <v>scr.</v>
      </c>
      <c r="I38" s="16"/>
      <c r="J38" s="6"/>
      <c r="K38" s="3"/>
      <c r="L38"/>
      <c r="M38"/>
    </row>
    <row r="39" spans="1:14">
      <c r="A39" s="6"/>
      <c r="B39" s="6">
        <f>SUMPRODUCT(B23:B29,$C14:$C20,$D14:$D20)</f>
        <v>0</v>
      </c>
      <c r="C39" s="6"/>
      <c r="D39" s="6"/>
      <c r="E39" s="6">
        <f>SUMPRODUCT(E23:E29,$C14:$C20,$D14:$D20)</f>
        <v>0</v>
      </c>
      <c r="F39" s="16"/>
      <c r="G39" s="6"/>
      <c r="H39" s="6">
        <f>SUMPRODUCT(H23:H29,$C14:$C20,$D14:$D20)</f>
        <v>0</v>
      </c>
      <c r="I39" s="16"/>
      <c r="J39" s="6"/>
      <c r="K39" s="3"/>
      <c r="L39"/>
      <c r="M39"/>
    </row>
    <row r="40" spans="1:14">
      <c r="A40" s="6"/>
      <c r="B40" s="6"/>
      <c r="C40" s="6"/>
      <c r="D40" s="6"/>
      <c r="E40" s="6"/>
      <c r="F40" s="16"/>
      <c r="G40" s="6"/>
      <c r="H40" s="6"/>
      <c r="I40" s="16"/>
      <c r="J40" s="6"/>
      <c r="K40" s="3"/>
      <c r="L40"/>
      <c r="M40"/>
    </row>
    <row r="41" spans="1:14">
      <c r="A41" s="6" t="s">
        <v>102</v>
      </c>
      <c r="B41" s="6"/>
      <c r="C41" s="6"/>
      <c r="D41" s="6"/>
      <c r="E41" s="6"/>
      <c r="F41" s="16"/>
      <c r="G41" s="6"/>
      <c r="H41" s="6"/>
      <c r="I41" s="16"/>
      <c r="J41" s="6"/>
      <c r="K41" s="3"/>
      <c r="L41"/>
      <c r="M41"/>
    </row>
    <row r="42" spans="1:14">
      <c r="A42" s="6" t="s">
        <v>88</v>
      </c>
      <c r="B42" s="7">
        <f>B32</f>
        <v>0</v>
      </c>
      <c r="C42" s="7"/>
      <c r="D42" s="7"/>
      <c r="E42" s="7">
        <f>E32</f>
        <v>0.03</v>
      </c>
      <c r="F42" s="18"/>
      <c r="G42" s="7"/>
      <c r="H42" s="7">
        <f>H32</f>
        <v>0.03</v>
      </c>
      <c r="I42" s="16"/>
      <c r="J42" s="6"/>
      <c r="K42" s="3"/>
      <c r="L42"/>
      <c r="M42"/>
    </row>
    <row r="43" spans="1:14">
      <c r="A43" s="6"/>
      <c r="B43" s="6" t="str">
        <f>B33</f>
        <v>scr.</v>
      </c>
      <c r="C43" s="6"/>
      <c r="D43" s="6"/>
      <c r="E43" s="6" t="str">
        <f>E33</f>
        <v>scr.</v>
      </c>
      <c r="F43" s="16"/>
      <c r="G43" s="6"/>
      <c r="H43" s="6" t="str">
        <f>H33</f>
        <v>scr.</v>
      </c>
      <c r="I43" s="16"/>
      <c r="J43" s="6"/>
      <c r="K43" s="3"/>
      <c r="L43"/>
      <c r="M43"/>
    </row>
    <row r="44" spans="1:14">
      <c r="A44" s="6" t="s">
        <v>103</v>
      </c>
      <c r="B44" s="13">
        <f>SUM('results of MISCAN no screening'!H240:H248)</f>
        <v>0</v>
      </c>
      <c r="C44" s="6"/>
      <c r="D44" s="6"/>
      <c r="E44" s="13">
        <f>SUM('results of MISCAN no screening'!R240:R248)</f>
        <v>0</v>
      </c>
      <c r="F44" s="16"/>
      <c r="G44" s="6"/>
      <c r="H44" s="13">
        <f>SUM('results of MISCAN no screening'!AB240:AB248)</f>
        <v>0</v>
      </c>
      <c r="I44" s="16"/>
      <c r="J44" s="6"/>
      <c r="K44" s="3"/>
      <c r="L44"/>
      <c r="M44"/>
    </row>
    <row r="45" spans="1:14">
      <c r="A45" s="6" t="s">
        <v>104</v>
      </c>
      <c r="B45" s="13">
        <f>SUM('results of MISCAN no screening'!H249:H255)</f>
        <v>0</v>
      </c>
      <c r="C45" s="6"/>
      <c r="D45" s="6"/>
      <c r="E45" s="13">
        <f>SUM('results of MISCAN no screening'!R249:R255)</f>
        <v>0</v>
      </c>
      <c r="F45" s="16"/>
      <c r="G45" s="6"/>
      <c r="H45" s="13">
        <f>SUM('results of MISCAN no screening'!AB249:AB255)</f>
        <v>0</v>
      </c>
      <c r="I45" s="16"/>
      <c r="J45" s="6"/>
      <c r="K45" s="3"/>
      <c r="L45"/>
      <c r="M45"/>
    </row>
    <row r="46" spans="1:14">
      <c r="A46" s="6" t="s">
        <v>105</v>
      </c>
      <c r="B46" s="13">
        <f>SUM('results of MISCAN no screening'!H256:H260)</f>
        <v>0</v>
      </c>
      <c r="C46" s="6"/>
      <c r="D46" s="6"/>
      <c r="E46" s="13">
        <f>SUM('results of MISCAN no screening'!R256:R260)</f>
        <v>0</v>
      </c>
      <c r="F46" s="16"/>
      <c r="G46" s="6"/>
      <c r="H46" s="13">
        <f>SUM('results of MISCAN no screening'!AB256:AB260)</f>
        <v>0</v>
      </c>
      <c r="I46" s="16"/>
      <c r="J46" s="6"/>
      <c r="K46" s="3"/>
      <c r="L46"/>
      <c r="M46"/>
    </row>
    <row r="47" spans="1:14">
      <c r="A47" s="6" t="s">
        <v>106</v>
      </c>
      <c r="B47" s="13">
        <f>SUM('results of MISCAN no screening'!H261:H263)</f>
        <v>0</v>
      </c>
      <c r="C47" s="6"/>
      <c r="D47" s="6"/>
      <c r="E47" s="13">
        <f>SUM('results of MISCAN no screening'!R261:R263)</f>
        <v>0</v>
      </c>
      <c r="F47" s="16"/>
      <c r="G47" s="6"/>
      <c r="H47" s="13">
        <f>SUM('results of MISCAN no screening'!AB261:AB263)</f>
        <v>0</v>
      </c>
      <c r="I47" s="16"/>
      <c r="J47" s="6"/>
      <c r="K47" s="3"/>
      <c r="L47"/>
      <c r="M47"/>
    </row>
    <row r="48" spans="1:14">
      <c r="A48" s="6"/>
      <c r="B48" s="6"/>
      <c r="C48" s="6"/>
      <c r="D48" s="6"/>
      <c r="E48" s="6"/>
      <c r="F48" s="16"/>
      <c r="G48" s="6"/>
      <c r="H48" s="6"/>
      <c r="I48" s="16"/>
      <c r="J48" s="6"/>
      <c r="K48" s="3"/>
      <c r="L48"/>
      <c r="M48"/>
    </row>
    <row r="49" spans="1:13">
      <c r="A49" s="10" t="s">
        <v>107</v>
      </c>
      <c r="B49" s="10"/>
      <c r="C49" s="11" t="s">
        <v>98</v>
      </c>
      <c r="D49" s="11" t="s">
        <v>99</v>
      </c>
      <c r="E49" s="6"/>
      <c r="F49" s="16"/>
      <c r="G49" s="6"/>
      <c r="H49" s="6"/>
      <c r="I49" s="16"/>
      <c r="J49" s="6"/>
      <c r="K49" s="3"/>
      <c r="L49"/>
      <c r="M49"/>
    </row>
    <row r="50" spans="1:13">
      <c r="A50" s="10" t="s">
        <v>103</v>
      </c>
      <c r="B50" s="10">
        <v>279.27</v>
      </c>
      <c r="C50" s="12">
        <v>0.03</v>
      </c>
      <c r="D50" s="12">
        <v>8.3000000000000004E-2</v>
      </c>
      <c r="E50" s="6"/>
      <c r="F50" s="16"/>
      <c r="G50" s="6"/>
      <c r="H50" s="6"/>
      <c r="I50" s="16"/>
      <c r="J50" s="6"/>
      <c r="K50" s="3"/>
      <c r="L50"/>
      <c r="M50"/>
    </row>
    <row r="51" spans="1:13">
      <c r="A51" s="10" t="s">
        <v>104</v>
      </c>
      <c r="B51" s="10">
        <v>869.41</v>
      </c>
      <c r="C51" s="12">
        <v>0.03</v>
      </c>
      <c r="D51" s="12">
        <v>0.5</v>
      </c>
      <c r="E51" s="6"/>
      <c r="F51" s="16"/>
      <c r="G51" s="6"/>
      <c r="H51" s="6"/>
      <c r="I51" s="16"/>
      <c r="J51" s="6"/>
      <c r="K51" s="3"/>
      <c r="L51"/>
      <c r="M51"/>
    </row>
    <row r="52" spans="1:13">
      <c r="A52" s="10" t="s">
        <v>105</v>
      </c>
      <c r="B52" s="10">
        <v>1286.73</v>
      </c>
      <c r="C52" s="12">
        <v>7.0000000000000007E-2</v>
      </c>
      <c r="D52" s="12">
        <v>1</v>
      </c>
      <c r="E52" s="6"/>
      <c r="F52" s="16"/>
      <c r="G52" s="6"/>
      <c r="H52" s="6"/>
      <c r="I52" s="16"/>
      <c r="J52" s="6"/>
      <c r="K52" s="3"/>
      <c r="L52"/>
      <c r="M52"/>
    </row>
    <row r="53" spans="1:13">
      <c r="A53" s="10" t="s">
        <v>106</v>
      </c>
      <c r="B53" s="10">
        <v>1506.98</v>
      </c>
      <c r="C53" s="12">
        <v>7.0000000000000007E-2</v>
      </c>
      <c r="D53" s="12">
        <v>1</v>
      </c>
      <c r="E53" s="6"/>
      <c r="F53" s="16"/>
      <c r="G53" s="6"/>
      <c r="H53" s="6"/>
      <c r="I53" s="16"/>
      <c r="J53" s="6"/>
      <c r="K53" s="3"/>
      <c r="L53"/>
      <c r="M53"/>
    </row>
    <row r="54" spans="1:13">
      <c r="A54" s="6" t="s">
        <v>108</v>
      </c>
      <c r="B54" s="6"/>
      <c r="C54" s="6"/>
      <c r="D54" s="6"/>
      <c r="E54" s="6"/>
      <c r="F54" s="16"/>
      <c r="G54" s="6"/>
      <c r="H54" s="6"/>
      <c r="I54" s="16"/>
      <c r="J54" s="6"/>
      <c r="K54" s="3"/>
      <c r="L54"/>
      <c r="M54"/>
    </row>
    <row r="55" spans="1:13">
      <c r="A55" s="6" t="s">
        <v>88</v>
      </c>
      <c r="B55" s="7">
        <f>B42</f>
        <v>0</v>
      </c>
      <c r="C55" s="7"/>
      <c r="D55" s="7"/>
      <c r="E55" s="7">
        <f>E42</f>
        <v>0.03</v>
      </c>
      <c r="F55" s="18"/>
      <c r="G55" s="7"/>
      <c r="H55" s="7">
        <f>H42</f>
        <v>0.03</v>
      </c>
      <c r="I55" s="16"/>
      <c r="J55" s="6"/>
      <c r="K55" s="3"/>
      <c r="L55"/>
      <c r="M55"/>
    </row>
    <row r="56" spans="1:13">
      <c r="A56" s="6"/>
      <c r="B56" s="6">
        <f>SUMPRODUCT($B50:$B53,B44:B47)</f>
        <v>0</v>
      </c>
      <c r="C56" s="6"/>
      <c r="D56" s="6"/>
      <c r="E56" s="6">
        <f>SUMPRODUCT($B50:$B53,E44:E47)</f>
        <v>0</v>
      </c>
      <c r="F56" s="16"/>
      <c r="G56" s="6"/>
      <c r="H56" s="6">
        <f>SUMPRODUCT($B50:$B53,H44:H47)</f>
        <v>0</v>
      </c>
      <c r="I56" s="16"/>
      <c r="J56" s="6"/>
      <c r="K56" s="3"/>
      <c r="L56"/>
      <c r="M56"/>
    </row>
    <row r="57" spans="1:13">
      <c r="A57" s="6"/>
      <c r="B57" s="6"/>
      <c r="C57" s="6"/>
      <c r="D57" s="6"/>
      <c r="E57" s="6"/>
      <c r="F57" s="16"/>
      <c r="G57" s="6"/>
      <c r="H57" s="6"/>
      <c r="I57" s="16"/>
      <c r="J57" s="6"/>
      <c r="K57" s="3"/>
      <c r="L57"/>
      <c r="M57"/>
    </row>
    <row r="58" spans="1:13">
      <c r="A58" s="6" t="s">
        <v>176</v>
      </c>
      <c r="B58" s="6"/>
      <c r="C58" s="6"/>
      <c r="D58" s="6"/>
      <c r="E58" s="6"/>
      <c r="F58" s="16"/>
      <c r="G58" s="6"/>
      <c r="H58" s="6"/>
      <c r="I58" s="16"/>
      <c r="J58" s="6"/>
      <c r="K58" s="3"/>
      <c r="L58"/>
      <c r="M58"/>
    </row>
    <row r="59" spans="1:13">
      <c r="A59" s="6" t="s">
        <v>88</v>
      </c>
      <c r="B59" s="7">
        <f>B55</f>
        <v>0</v>
      </c>
      <c r="C59" s="7"/>
      <c r="D59" s="7"/>
      <c r="E59" s="7">
        <f>E55</f>
        <v>0.03</v>
      </c>
      <c r="F59" s="18"/>
      <c r="G59" s="7"/>
      <c r="H59" s="7">
        <f>H55</f>
        <v>0.03</v>
      </c>
      <c r="I59" s="16"/>
      <c r="J59" s="6"/>
      <c r="K59" s="3"/>
      <c r="L59"/>
      <c r="M59"/>
    </row>
    <row r="60" spans="1:13">
      <c r="A60" s="6"/>
      <c r="B60" s="6">
        <f>(B44*C50*D50)+(B45*C51*D51)+(B46*C52*D52)+(B47*C53*D53)</f>
        <v>0</v>
      </c>
      <c r="C60" s="6"/>
      <c r="D60" s="6"/>
      <c r="E60" s="6">
        <f>(E44*C50*D50)+(E45*C51*D51)+(E46*C52*D52)+(E47*C53*D53)</f>
        <v>0</v>
      </c>
      <c r="F60" s="16"/>
      <c r="G60" s="6"/>
      <c r="H60" s="6">
        <f>(H44*C50*D50)+(H45*C51*D51)+(H46*C52*D52)+(H47*C53*D53)</f>
        <v>0</v>
      </c>
      <c r="I60" s="16"/>
      <c r="J60" s="6"/>
      <c r="K60" s="3"/>
      <c r="L60"/>
      <c r="M60"/>
    </row>
    <row r="61" spans="1:13">
      <c r="A61" s="6"/>
      <c r="B61" s="6"/>
      <c r="C61" s="6"/>
      <c r="D61" s="6"/>
      <c r="E61" s="6"/>
      <c r="F61" s="16"/>
      <c r="G61" s="6"/>
      <c r="H61" s="6"/>
      <c r="I61" s="16"/>
      <c r="J61" s="6"/>
      <c r="K61" s="3"/>
      <c r="L61"/>
      <c r="M61"/>
    </row>
    <row r="62" spans="1:13">
      <c r="A62" s="6" t="s">
        <v>109</v>
      </c>
      <c r="B62" s="6"/>
      <c r="C62" s="6"/>
      <c r="D62" s="6"/>
      <c r="E62" s="6"/>
      <c r="F62" s="16"/>
      <c r="G62" s="6"/>
      <c r="H62" s="6"/>
      <c r="I62" s="16"/>
      <c r="J62" s="6"/>
      <c r="K62" s="3"/>
      <c r="L62"/>
      <c r="M62"/>
    </row>
    <row r="63" spans="1:13">
      <c r="A63" s="6" t="s">
        <v>88</v>
      </c>
      <c r="B63" s="7">
        <f>+B55</f>
        <v>0</v>
      </c>
      <c r="C63" s="18"/>
      <c r="D63" s="7"/>
      <c r="E63" s="7">
        <f>+E55</f>
        <v>0.03</v>
      </c>
      <c r="F63" s="18"/>
      <c r="G63" s="7"/>
      <c r="H63" s="7">
        <f>+H55</f>
        <v>0.03</v>
      </c>
      <c r="I63" s="16"/>
      <c r="J63" s="6"/>
      <c r="K63" s="3"/>
      <c r="L63"/>
      <c r="M63"/>
    </row>
    <row r="64" spans="1:13">
      <c r="A64" s="6" t="s">
        <v>110</v>
      </c>
      <c r="B64" s="6">
        <v>0</v>
      </c>
      <c r="C64" s="16"/>
      <c r="D64" s="6"/>
      <c r="E64" s="6">
        <v>0</v>
      </c>
      <c r="F64" s="16"/>
      <c r="G64" s="6"/>
      <c r="H64" s="6">
        <v>0</v>
      </c>
      <c r="I64" s="16"/>
      <c r="J64" s="6"/>
      <c r="K64" s="3"/>
      <c r="L64"/>
      <c r="M64"/>
    </row>
    <row r="65" spans="1:13">
      <c r="A65" s="6" t="s">
        <v>111</v>
      </c>
      <c r="B65" s="8">
        <f>'results of MISCAN no screening'!B17</f>
        <v>10373</v>
      </c>
      <c r="C65" s="16"/>
      <c r="D65" s="6"/>
      <c r="E65" s="8">
        <f>'results of MISCAN no screening'!D17</f>
        <v>6105.4</v>
      </c>
      <c r="F65" s="16"/>
      <c r="G65" s="6"/>
      <c r="H65" s="8">
        <f>'results of MISCAN no screening'!F17</f>
        <v>6105.4</v>
      </c>
      <c r="I65" s="16"/>
      <c r="J65" s="6"/>
      <c r="K65" s="3"/>
      <c r="L65"/>
      <c r="M65"/>
    </row>
    <row r="66" spans="1:13">
      <c r="A66" s="6" t="s">
        <v>112</v>
      </c>
      <c r="B66" s="8">
        <f>'results of MISCAN no screening'!B19</f>
        <v>16950</v>
      </c>
      <c r="C66" s="16"/>
      <c r="D66" s="6"/>
      <c r="E66" s="8">
        <f>'results of MISCAN no screening'!D19</f>
        <v>8818.7000000000007</v>
      </c>
      <c r="F66" s="16"/>
      <c r="G66" s="6"/>
      <c r="H66" s="8">
        <f>'results of MISCAN no screening'!F19</f>
        <v>8818.7000000000007</v>
      </c>
      <c r="I66" s="16"/>
      <c r="J66" s="6"/>
      <c r="K66" s="3"/>
      <c r="L66"/>
      <c r="M66"/>
    </row>
    <row r="67" spans="1:13">
      <c r="A67" s="6" t="s">
        <v>113</v>
      </c>
      <c r="B67" s="6">
        <f>SUM(B64:B66)</f>
        <v>27323</v>
      </c>
      <c r="C67" s="16"/>
      <c r="D67" s="6"/>
      <c r="E67" s="6">
        <f>SUM(E64:E66)</f>
        <v>14924.1</v>
      </c>
      <c r="F67" s="16"/>
      <c r="G67" s="6"/>
      <c r="H67" s="6">
        <f>SUM(H64:H66)</f>
        <v>14924.1</v>
      </c>
      <c r="I67" s="16"/>
      <c r="J67" s="6"/>
      <c r="K67" s="3"/>
      <c r="L67"/>
      <c r="M67"/>
    </row>
    <row r="68" spans="1:13">
      <c r="A68" s="6"/>
      <c r="B68" s="6"/>
      <c r="C68" s="18"/>
      <c r="D68" s="6"/>
      <c r="E68" s="6"/>
      <c r="F68" s="18"/>
      <c r="G68" s="14"/>
      <c r="H68" s="6"/>
      <c r="I68" s="18"/>
      <c r="J68" s="14"/>
      <c r="K68" s="3"/>
      <c r="L68"/>
      <c r="M68"/>
    </row>
    <row r="69" spans="1:13">
      <c r="A69" s="6" t="s">
        <v>114</v>
      </c>
      <c r="B69" s="6"/>
      <c r="C69" s="18"/>
      <c r="D69" s="6"/>
      <c r="E69" s="6"/>
      <c r="F69" s="16"/>
      <c r="G69" s="6"/>
      <c r="H69" s="6"/>
      <c r="I69" s="16"/>
      <c r="J69" s="6"/>
      <c r="K69" s="3"/>
      <c r="L69"/>
      <c r="M69"/>
    </row>
    <row r="70" spans="1:13">
      <c r="A70" s="6" t="s">
        <v>88</v>
      </c>
      <c r="B70" s="7">
        <f>B63</f>
        <v>0</v>
      </c>
      <c r="C70" s="18"/>
      <c r="D70" s="7"/>
      <c r="E70" s="7">
        <f>E63</f>
        <v>0.03</v>
      </c>
      <c r="F70" s="18"/>
      <c r="G70" s="7"/>
      <c r="H70" s="7">
        <f>H63</f>
        <v>0.03</v>
      </c>
      <c r="I70" s="16"/>
      <c r="J70" s="6"/>
      <c r="K70" s="3"/>
      <c r="L70"/>
      <c r="M70"/>
    </row>
    <row r="71" spans="1:13">
      <c r="A71" s="6" t="s">
        <v>115</v>
      </c>
      <c r="B71" s="8">
        <f>'results of MISCAN no screening'!H264</f>
        <v>0</v>
      </c>
      <c r="C71" s="16"/>
      <c r="D71" s="6"/>
      <c r="E71" s="8">
        <f>'results of MISCAN no screening'!R264</f>
        <v>0</v>
      </c>
      <c r="F71" s="16"/>
      <c r="G71" s="6"/>
      <c r="H71" s="8">
        <f>'results of MISCAN no screening'!AB264</f>
        <v>0</v>
      </c>
      <c r="I71" s="16"/>
      <c r="J71" s="6"/>
      <c r="K71" s="3"/>
      <c r="L71"/>
      <c r="M71"/>
    </row>
    <row r="72" spans="1:13">
      <c r="A72" s="6" t="s">
        <v>116</v>
      </c>
      <c r="B72" s="8">
        <f>'results of MISCAN no screening'!H265</f>
        <v>0</v>
      </c>
      <c r="C72" s="16"/>
      <c r="D72" s="6"/>
      <c r="E72" s="8">
        <f>'results of MISCAN no screening'!R265</f>
        <v>0</v>
      </c>
      <c r="F72" s="16"/>
      <c r="G72" s="6"/>
      <c r="H72" s="8">
        <f>'results of MISCAN no screening'!AB265</f>
        <v>0</v>
      </c>
      <c r="I72" s="16"/>
      <c r="J72" s="6"/>
      <c r="K72" s="3"/>
      <c r="L72"/>
      <c r="M72"/>
    </row>
    <row r="73" spans="1:13">
      <c r="A73" s="6" t="s">
        <v>117</v>
      </c>
      <c r="B73" s="8">
        <f>'results of MISCAN no screening'!H266</f>
        <v>0</v>
      </c>
      <c r="C73" s="16"/>
      <c r="D73" s="6"/>
      <c r="E73" s="8">
        <f>'results of MISCAN no screening'!R266</f>
        <v>0</v>
      </c>
      <c r="F73" s="16"/>
      <c r="G73" s="6"/>
      <c r="H73" s="8">
        <f>'results of MISCAN no screening'!AB266</f>
        <v>0</v>
      </c>
      <c r="I73" s="16"/>
      <c r="J73" s="6"/>
      <c r="K73" s="3"/>
      <c r="L73"/>
      <c r="M73"/>
    </row>
    <row r="74" spans="1:13">
      <c r="A74" s="6"/>
      <c r="B74" s="6"/>
      <c r="C74" s="16"/>
      <c r="D74" s="6"/>
      <c r="E74" s="6"/>
      <c r="F74" s="16"/>
      <c r="G74" s="6"/>
      <c r="H74" s="6"/>
      <c r="I74" s="16"/>
      <c r="J74" s="6"/>
      <c r="K74" s="3"/>
      <c r="L74"/>
      <c r="M74"/>
    </row>
    <row r="75" spans="1:13">
      <c r="A75" s="6" t="s">
        <v>118</v>
      </c>
      <c r="B75" s="6"/>
      <c r="C75" s="16"/>
      <c r="D75" s="6"/>
      <c r="E75" s="6"/>
      <c r="F75" s="16"/>
      <c r="G75" s="6"/>
      <c r="H75" s="6"/>
      <c r="I75" s="16"/>
      <c r="J75" s="6"/>
      <c r="K75" s="3"/>
      <c r="L75"/>
      <c r="M75"/>
    </row>
    <row r="76" spans="1:13">
      <c r="A76" s="6" t="s">
        <v>88</v>
      </c>
      <c r="B76" s="7">
        <f>B63</f>
        <v>0</v>
      </c>
      <c r="C76" s="18"/>
      <c r="D76" s="7"/>
      <c r="E76" s="7">
        <f>E63</f>
        <v>0.03</v>
      </c>
      <c r="F76" s="18"/>
      <c r="G76" s="7"/>
      <c r="H76" s="7">
        <f>H63</f>
        <v>0.03</v>
      </c>
      <c r="I76" s="16"/>
      <c r="J76" s="6"/>
      <c r="K76" s="3"/>
      <c r="L76"/>
      <c r="M76"/>
    </row>
    <row r="77" spans="1:13">
      <c r="A77" s="6" t="s">
        <v>110</v>
      </c>
      <c r="B77" s="6">
        <f>B64</f>
        <v>0</v>
      </c>
      <c r="C77" s="16"/>
      <c r="D77" s="6"/>
      <c r="E77" s="6">
        <f>E64</f>
        <v>0</v>
      </c>
      <c r="F77" s="16"/>
      <c r="G77" s="6"/>
      <c r="H77" s="6">
        <f>H64</f>
        <v>0</v>
      </c>
      <c r="I77" s="16"/>
      <c r="J77" s="6"/>
      <c r="K77" s="3"/>
      <c r="L77"/>
      <c r="M77"/>
    </row>
    <row r="78" spans="1:13">
      <c r="A78" s="6" t="s">
        <v>111</v>
      </c>
      <c r="B78" s="6">
        <f>B65</f>
        <v>10373</v>
      </c>
      <c r="C78" s="16"/>
      <c r="D78" s="6"/>
      <c r="E78" s="6">
        <f>E65</f>
        <v>6105.4</v>
      </c>
      <c r="F78" s="16"/>
      <c r="G78" s="6"/>
      <c r="H78" s="6">
        <f>H65</f>
        <v>6105.4</v>
      </c>
      <c r="I78" s="16"/>
      <c r="J78" s="6"/>
      <c r="K78" s="3"/>
      <c r="L78"/>
      <c r="M78"/>
    </row>
    <row r="79" spans="1:13">
      <c r="A79" s="6" t="s">
        <v>112</v>
      </c>
      <c r="B79" s="6">
        <f>B66</f>
        <v>16950</v>
      </c>
      <c r="C79" s="16"/>
      <c r="D79" s="6"/>
      <c r="E79" s="6">
        <f>E66</f>
        <v>8818.7000000000007</v>
      </c>
      <c r="F79" s="16"/>
      <c r="G79" s="6"/>
      <c r="H79" s="6">
        <f>H66</f>
        <v>8818.7000000000007</v>
      </c>
      <c r="I79" s="16"/>
      <c r="J79" s="6"/>
      <c r="K79" s="3"/>
      <c r="L79"/>
      <c r="M79"/>
    </row>
    <row r="80" spans="1:13">
      <c r="A80" s="6" t="s">
        <v>115</v>
      </c>
      <c r="B80" s="6">
        <f>B71</f>
        <v>0</v>
      </c>
      <c r="C80" s="16"/>
      <c r="D80" s="6"/>
      <c r="E80" s="6">
        <f>E71</f>
        <v>0</v>
      </c>
      <c r="F80" s="16"/>
      <c r="G80" s="6"/>
      <c r="H80" s="6">
        <f>H71</f>
        <v>0</v>
      </c>
      <c r="I80" s="16"/>
      <c r="J80" s="6"/>
      <c r="K80" s="3"/>
      <c r="L80"/>
      <c r="M80"/>
    </row>
    <row r="81" spans="1:13">
      <c r="A81" s="6" t="s">
        <v>116</v>
      </c>
      <c r="B81" s="6">
        <f>B72</f>
        <v>0</v>
      </c>
      <c r="C81" s="16"/>
      <c r="D81" s="6"/>
      <c r="E81" s="6">
        <f>E72</f>
        <v>0</v>
      </c>
      <c r="F81" s="16"/>
      <c r="G81" s="6"/>
      <c r="H81" s="6">
        <f>H72</f>
        <v>0</v>
      </c>
      <c r="I81" s="16"/>
      <c r="J81" s="6"/>
      <c r="K81" s="3"/>
      <c r="L81"/>
      <c r="M81"/>
    </row>
    <row r="82" spans="1:13">
      <c r="A82" s="6" t="s">
        <v>117</v>
      </c>
      <c r="B82" s="6">
        <f>B73</f>
        <v>0</v>
      </c>
      <c r="C82" s="16"/>
      <c r="D82" s="6"/>
      <c r="E82" s="6">
        <f>E73</f>
        <v>0</v>
      </c>
      <c r="F82" s="16"/>
      <c r="G82" s="6"/>
      <c r="H82" s="6">
        <f>H73</f>
        <v>0</v>
      </c>
      <c r="I82" s="16"/>
      <c r="J82" s="6"/>
      <c r="K82" s="3"/>
      <c r="L82"/>
      <c r="M82"/>
    </row>
    <row r="83" spans="1:13">
      <c r="A83" s="6" t="s">
        <v>119</v>
      </c>
      <c r="B83" s="8">
        <f>'results of MISCAN no screening'!B32</f>
        <v>13172</v>
      </c>
      <c r="C83" s="16"/>
      <c r="D83" s="6"/>
      <c r="E83" s="8">
        <f>'results of MISCAN no screening'!D32</f>
        <v>6396.6</v>
      </c>
      <c r="F83" s="16"/>
      <c r="G83" s="6"/>
      <c r="H83" s="8">
        <f>'results of MISCAN no screening'!F32</f>
        <v>6396.6</v>
      </c>
      <c r="I83" s="16"/>
      <c r="J83" s="6"/>
      <c r="K83" s="6"/>
    </row>
    <row r="84" spans="1:13">
      <c r="A84" s="6"/>
      <c r="B84" s="6"/>
      <c r="C84" s="6"/>
      <c r="D84" s="6"/>
      <c r="E84" s="6"/>
      <c r="F84" s="16"/>
      <c r="G84" s="6"/>
      <c r="H84" s="6"/>
      <c r="I84" s="16"/>
      <c r="J84" s="6"/>
      <c r="K84" s="6"/>
    </row>
    <row r="85" spans="1:13">
      <c r="A85" s="10" t="s">
        <v>120</v>
      </c>
      <c r="B85" s="10"/>
      <c r="C85" s="11" t="s">
        <v>98</v>
      </c>
      <c r="D85" s="11" t="s">
        <v>99</v>
      </c>
      <c r="E85" s="6"/>
      <c r="F85" s="16"/>
      <c r="G85" s="6"/>
      <c r="H85" s="6"/>
      <c r="I85" s="16"/>
      <c r="J85" s="6"/>
      <c r="K85" s="6"/>
    </row>
    <row r="86" spans="1:13">
      <c r="A86" s="10" t="s">
        <v>110</v>
      </c>
      <c r="B86" s="10">
        <v>4935.1099999999997</v>
      </c>
      <c r="C86" s="12">
        <v>6.2E-2</v>
      </c>
      <c r="D86" s="12">
        <v>5</v>
      </c>
      <c r="E86" s="6"/>
      <c r="F86" s="16"/>
      <c r="G86" s="6"/>
      <c r="H86" s="6"/>
      <c r="I86" s="16"/>
      <c r="J86" s="6"/>
      <c r="K86" s="6"/>
    </row>
    <row r="87" spans="1:13">
      <c r="A87" s="10" t="s">
        <v>111</v>
      </c>
      <c r="B87" s="10">
        <v>11702.83</v>
      </c>
      <c r="C87" s="12">
        <v>6.2E-2</v>
      </c>
      <c r="D87" s="12">
        <v>5</v>
      </c>
      <c r="E87" s="6"/>
      <c r="F87" s="16"/>
      <c r="G87" s="6"/>
      <c r="H87" s="6"/>
      <c r="I87" s="16"/>
      <c r="J87" s="6"/>
      <c r="K87" s="6"/>
    </row>
    <row r="88" spans="1:13">
      <c r="A88" s="10" t="s">
        <v>112</v>
      </c>
      <c r="B88" s="10">
        <v>10773.35</v>
      </c>
      <c r="C88" s="12">
        <v>0.28000000000000003</v>
      </c>
      <c r="D88" s="12">
        <v>5</v>
      </c>
      <c r="E88" s="6"/>
      <c r="F88" s="16"/>
      <c r="G88" s="6"/>
      <c r="H88" s="6"/>
      <c r="I88" s="16"/>
      <c r="J88" s="6"/>
      <c r="K88" s="6"/>
    </row>
    <row r="89" spans="1:13">
      <c r="A89" s="10" t="s">
        <v>115</v>
      </c>
      <c r="B89" s="10">
        <v>4935.1099999999997</v>
      </c>
      <c r="C89" s="12">
        <v>6.2E-2</v>
      </c>
      <c r="D89" s="12">
        <v>5</v>
      </c>
      <c r="E89" s="6"/>
      <c r="F89" s="16"/>
      <c r="G89" s="6"/>
      <c r="H89" s="6"/>
      <c r="I89" s="16"/>
      <c r="J89" s="6"/>
      <c r="K89" s="6"/>
    </row>
    <row r="90" spans="1:13">
      <c r="A90" s="10" t="s">
        <v>116</v>
      </c>
      <c r="B90" s="10">
        <v>11702.83</v>
      </c>
      <c r="C90" s="12">
        <v>6.2E-2</v>
      </c>
      <c r="D90" s="12">
        <v>5</v>
      </c>
      <c r="E90" s="6"/>
      <c r="F90" s="16"/>
      <c r="G90" s="6"/>
      <c r="H90" s="6"/>
      <c r="I90" s="16"/>
      <c r="J90" s="6"/>
      <c r="K90" s="6"/>
    </row>
    <row r="91" spans="1:13">
      <c r="A91" s="10" t="s">
        <v>117</v>
      </c>
      <c r="B91" s="10">
        <v>11535.27</v>
      </c>
      <c r="C91" s="12">
        <v>0.28000000000000003</v>
      </c>
      <c r="D91" s="12">
        <v>5</v>
      </c>
      <c r="E91" s="6"/>
      <c r="F91" s="16"/>
      <c r="G91" s="6"/>
      <c r="H91" s="6"/>
      <c r="I91" s="16"/>
      <c r="J91" s="6"/>
      <c r="K91" s="6"/>
    </row>
    <row r="92" spans="1:13">
      <c r="A92" s="10" t="s">
        <v>180</v>
      </c>
      <c r="B92" s="10">
        <v>26208.86</v>
      </c>
      <c r="C92" s="12">
        <v>0.71199999999999997</v>
      </c>
      <c r="D92" s="12">
        <v>8.3000000000000004E-2</v>
      </c>
      <c r="E92" s="6"/>
      <c r="F92" s="16"/>
      <c r="G92" s="6"/>
      <c r="H92" s="6"/>
      <c r="I92" s="16"/>
      <c r="J92" s="6"/>
      <c r="K92" s="6"/>
    </row>
    <row r="93" spans="1:13">
      <c r="A93" s="6"/>
      <c r="B93" s="6"/>
      <c r="C93" s="6"/>
      <c r="D93" s="6"/>
      <c r="E93" s="6"/>
      <c r="F93" s="16"/>
      <c r="G93" s="6"/>
      <c r="H93" s="6"/>
      <c r="I93" s="16"/>
      <c r="J93" s="6"/>
      <c r="K93" s="6"/>
    </row>
    <row r="94" spans="1:13">
      <c r="A94" s="6" t="s">
        <v>121</v>
      </c>
      <c r="B94" s="6"/>
      <c r="C94" s="6"/>
      <c r="D94" s="6"/>
      <c r="E94" s="6"/>
      <c r="F94" s="16"/>
      <c r="G94" s="6"/>
      <c r="H94" s="6"/>
      <c r="I94" s="16"/>
      <c r="J94" s="6"/>
      <c r="K94" s="6"/>
    </row>
    <row r="95" spans="1:13">
      <c r="A95" s="6" t="s">
        <v>88</v>
      </c>
      <c r="B95" s="7">
        <f>+B76</f>
        <v>0</v>
      </c>
      <c r="C95" s="7"/>
      <c r="D95" s="7"/>
      <c r="E95" s="7">
        <f>+E76</f>
        <v>0.03</v>
      </c>
      <c r="F95" s="18"/>
      <c r="G95" s="7"/>
      <c r="H95" s="7">
        <f>+H76</f>
        <v>0.03</v>
      </c>
      <c r="I95" s="16"/>
      <c r="J95" s="6"/>
      <c r="K95" s="6"/>
    </row>
    <row r="96" spans="1:13">
      <c r="A96" s="6" t="s">
        <v>122</v>
      </c>
      <c r="B96" s="6">
        <f>SUMPRODUCT($B86:$B91,B77:B82)</f>
        <v>304001738.09000003</v>
      </c>
      <c r="C96" s="6"/>
      <c r="D96" s="6"/>
      <c r="E96" s="6">
        <f>SUMPRODUCT($B86:$B91,E77:E82)</f>
        <v>166457399.92699999</v>
      </c>
      <c r="F96" s="16"/>
      <c r="G96" s="6"/>
      <c r="H96" s="6">
        <f>SUMPRODUCT($B86:$B91,H77:H82)</f>
        <v>166457399.92699999</v>
      </c>
      <c r="I96" s="16"/>
      <c r="J96" s="6"/>
      <c r="K96" s="6"/>
    </row>
    <row r="97" spans="1:11">
      <c r="A97" s="6" t="s">
        <v>123</v>
      </c>
      <c r="B97" s="6">
        <f>B83*$B92</f>
        <v>345223103.92000002</v>
      </c>
      <c r="C97" s="6"/>
      <c r="D97" s="6"/>
      <c r="E97" s="6">
        <f>E83*$B92</f>
        <v>167647593.87600002</v>
      </c>
      <c r="F97" s="16"/>
      <c r="G97" s="6"/>
      <c r="H97" s="6">
        <f>H83*$B92</f>
        <v>167647593.87600002</v>
      </c>
      <c r="I97" s="16"/>
      <c r="J97" s="6"/>
      <c r="K97" s="6"/>
    </row>
    <row r="98" spans="1:11">
      <c r="A98" s="6" t="s">
        <v>113</v>
      </c>
      <c r="B98" s="6">
        <f>+SUM(B96:B97)</f>
        <v>649224842.00999999</v>
      </c>
      <c r="C98" s="6"/>
      <c r="D98" s="6"/>
      <c r="E98" s="6">
        <f>+SUM(E96:E97)</f>
        <v>334104993.80299997</v>
      </c>
      <c r="F98" s="16"/>
      <c r="G98" s="6"/>
      <c r="H98" s="6">
        <f>+SUM(H96:H97)</f>
        <v>334104993.80299997</v>
      </c>
      <c r="I98" s="16"/>
      <c r="J98" s="6"/>
      <c r="K98" s="6"/>
    </row>
    <row r="99" spans="1:11">
      <c r="A99" s="6"/>
      <c r="B99" s="6"/>
      <c r="C99" s="6"/>
      <c r="D99" s="6"/>
      <c r="E99" s="6"/>
      <c r="F99" s="16"/>
      <c r="G99" s="6"/>
      <c r="H99" s="6"/>
      <c r="I99" s="16"/>
      <c r="J99" s="6"/>
      <c r="K99" s="6"/>
    </row>
    <row r="100" spans="1:11">
      <c r="A100" s="6" t="s">
        <v>165</v>
      </c>
      <c r="B100" s="6"/>
      <c r="C100" s="6"/>
      <c r="D100" s="6"/>
      <c r="E100" s="6"/>
      <c r="F100" s="16"/>
      <c r="G100" s="6"/>
      <c r="H100" s="6"/>
      <c r="I100" s="16"/>
      <c r="J100" s="6"/>
      <c r="K100" s="6"/>
    </row>
    <row r="101" spans="1:11">
      <c r="A101" s="6" t="s">
        <v>88</v>
      </c>
      <c r="B101" s="7">
        <f>+B76</f>
        <v>0</v>
      </c>
      <c r="C101" s="7"/>
      <c r="D101" s="7"/>
      <c r="E101" s="7">
        <f>+E76</f>
        <v>0.03</v>
      </c>
      <c r="F101" s="18"/>
      <c r="G101" s="7"/>
      <c r="H101" s="7">
        <f>+H76</f>
        <v>0.03</v>
      </c>
      <c r="I101" s="16"/>
      <c r="J101" s="6"/>
      <c r="K101" s="6"/>
    </row>
    <row r="102" spans="1:11">
      <c r="A102" s="6" t="s">
        <v>122</v>
      </c>
      <c r="B102" s="6">
        <f>SUMPRODUCT(B77:B82,C86:C91,D86:D91)</f>
        <v>26945.63</v>
      </c>
      <c r="C102" s="6"/>
      <c r="D102" s="6"/>
      <c r="E102" s="6">
        <f>SUMPRODUCT(E77:E82,C86:C91,D86:D91)</f>
        <v>14238.854000000001</v>
      </c>
      <c r="F102" s="16"/>
      <c r="G102" s="6"/>
      <c r="H102" s="6">
        <f>SUMPRODUCT(H77:H82,C86:C91,D86:D91)</f>
        <v>14238.854000000001</v>
      </c>
      <c r="I102" s="16"/>
      <c r="J102" s="6"/>
      <c r="K102" s="6"/>
    </row>
    <row r="103" spans="1:11">
      <c r="A103" s="6" t="s">
        <v>123</v>
      </c>
      <c r="B103" s="6">
        <f>B83*C92*D92</f>
        <v>778.41251199999999</v>
      </c>
      <c r="C103" s="6"/>
      <c r="D103" s="6"/>
      <c r="E103" s="6">
        <f>E83*C92*D92</f>
        <v>378.01347360000005</v>
      </c>
      <c r="F103" s="16"/>
      <c r="G103" s="6"/>
      <c r="H103" s="6">
        <f>H83*C92*D92</f>
        <v>378.01347360000005</v>
      </c>
      <c r="I103" s="16"/>
      <c r="J103" s="6"/>
      <c r="K103" s="6"/>
    </row>
    <row r="104" spans="1:11">
      <c r="A104" s="6" t="s">
        <v>113</v>
      </c>
      <c r="B104" s="6">
        <f>+SUM(B102:B103)</f>
        <v>27724.042512</v>
      </c>
      <c r="C104" s="6"/>
      <c r="D104" s="6"/>
      <c r="E104" s="6">
        <f>+SUM(E102:E103)</f>
        <v>14616.867473600001</v>
      </c>
      <c r="F104" s="16"/>
      <c r="G104" s="6"/>
      <c r="H104" s="6">
        <f>+SUM(H102:H103)</f>
        <v>14616.867473600001</v>
      </c>
      <c r="I104" s="16"/>
      <c r="J104" s="6"/>
      <c r="K104" s="6"/>
    </row>
    <row r="105" spans="1:11">
      <c r="A105" s="6"/>
      <c r="B105" s="6"/>
      <c r="C105" s="16"/>
      <c r="D105" s="6"/>
      <c r="E105" s="6"/>
      <c r="F105" s="16"/>
      <c r="G105" s="6"/>
      <c r="H105" s="6"/>
      <c r="I105" s="16"/>
      <c r="J105" s="6"/>
      <c r="K105" s="6"/>
    </row>
    <row r="106" spans="1:11">
      <c r="A106" s="6" t="s">
        <v>124</v>
      </c>
      <c r="B106" s="6"/>
      <c r="C106" s="16"/>
      <c r="D106" s="6"/>
      <c r="E106" s="6"/>
      <c r="F106" s="16"/>
      <c r="G106" s="6"/>
      <c r="H106" s="6"/>
      <c r="I106" s="16"/>
      <c r="J106" s="6"/>
    </row>
    <row r="107" spans="1:11">
      <c r="A107" s="6" t="s">
        <v>88</v>
      </c>
      <c r="B107" s="7">
        <f>+B95</f>
        <v>0</v>
      </c>
      <c r="C107" s="18"/>
      <c r="D107" s="7"/>
      <c r="E107" s="7">
        <f>+E95</f>
        <v>0.03</v>
      </c>
      <c r="F107" s="18"/>
      <c r="G107" s="7"/>
      <c r="H107" s="7">
        <f>+H95</f>
        <v>0.03</v>
      </c>
      <c r="I107" s="16"/>
      <c r="J107" s="6"/>
    </row>
    <row r="108" spans="1:11">
      <c r="A108" s="6" t="s">
        <v>125</v>
      </c>
      <c r="B108" s="6">
        <f>B83</f>
        <v>13172</v>
      </c>
      <c r="C108" s="16"/>
      <c r="D108" s="6"/>
      <c r="E108" s="6">
        <f>E83</f>
        <v>6396.6</v>
      </c>
      <c r="F108" s="16"/>
      <c r="G108" s="6"/>
      <c r="H108" s="6">
        <f>H83</f>
        <v>6396.6</v>
      </c>
      <c r="I108" s="16"/>
      <c r="J108" s="6"/>
    </row>
    <row r="109" spans="1:11">
      <c r="A109" s="6" t="s">
        <v>126</v>
      </c>
      <c r="B109" s="8">
        <f>'results of MISCAN no screening'!B34</f>
        <v>386599.1</v>
      </c>
      <c r="C109" s="16"/>
      <c r="D109" s="6"/>
      <c r="E109" s="8">
        <f>'results of MISCAN no screening'!D34</f>
        <v>172713.2</v>
      </c>
      <c r="F109" s="16"/>
      <c r="G109" s="6"/>
      <c r="H109" s="8">
        <f>'results of MISCAN no screening'!F34</f>
        <v>172713.2</v>
      </c>
      <c r="I109" s="16"/>
      <c r="J109" s="6"/>
    </row>
    <row r="110" spans="1:11">
      <c r="A110" s="6"/>
      <c r="B110" s="6"/>
      <c r="C110" s="16"/>
      <c r="D110" s="6"/>
      <c r="E110" s="6"/>
      <c r="F110" s="16"/>
      <c r="G110" s="6"/>
      <c r="H110" s="6"/>
      <c r="I110" s="16"/>
      <c r="J110" s="6"/>
    </row>
    <row r="111" spans="1:11">
      <c r="A111" s="6" t="s">
        <v>127</v>
      </c>
      <c r="B111" s="6"/>
      <c r="C111" s="16"/>
      <c r="D111" s="6"/>
      <c r="E111" s="6"/>
      <c r="F111" s="16"/>
      <c r="G111" s="6"/>
      <c r="H111" s="6"/>
      <c r="I111" s="16"/>
      <c r="J111" s="6"/>
    </row>
    <row r="112" spans="1:11">
      <c r="A112" s="6" t="s">
        <v>128</v>
      </c>
      <c r="B112" s="6"/>
      <c r="C112" s="16"/>
      <c r="D112" s="6"/>
      <c r="E112" s="6"/>
      <c r="F112" s="16"/>
      <c r="G112" s="6"/>
      <c r="H112" s="6"/>
      <c r="I112" s="16"/>
      <c r="J112" s="6"/>
    </row>
    <row r="113" spans="1:10">
      <c r="A113" s="6" t="s">
        <v>88</v>
      </c>
      <c r="B113" s="7">
        <f>+B107</f>
        <v>0</v>
      </c>
      <c r="C113" s="18"/>
      <c r="D113" s="7"/>
      <c r="E113" s="7">
        <f>+E107</f>
        <v>0.03</v>
      </c>
      <c r="F113" s="18"/>
      <c r="G113" s="7"/>
      <c r="H113" s="7">
        <f>+H107</f>
        <v>0.03</v>
      </c>
      <c r="I113" s="16"/>
      <c r="J113" s="6"/>
    </row>
    <row r="114" spans="1:10">
      <c r="A114" s="6" t="s">
        <v>181</v>
      </c>
      <c r="B114" s="6">
        <f>+B34</f>
        <v>0</v>
      </c>
      <c r="C114" s="16"/>
      <c r="D114" s="6"/>
      <c r="E114" s="6">
        <f>+E34</f>
        <v>0</v>
      </c>
      <c r="F114" s="16"/>
      <c r="G114" s="6"/>
      <c r="H114" s="6">
        <f>+H34</f>
        <v>0</v>
      </c>
      <c r="I114" s="16"/>
      <c r="J114" s="6"/>
    </row>
    <row r="115" spans="1:10">
      <c r="A115" s="6" t="s">
        <v>129</v>
      </c>
      <c r="B115" s="6">
        <f>+B56</f>
        <v>0</v>
      </c>
      <c r="C115" s="16"/>
      <c r="D115" s="6"/>
      <c r="E115" s="6">
        <f>+E56</f>
        <v>0</v>
      </c>
      <c r="F115" s="16"/>
      <c r="G115" s="6"/>
      <c r="H115" s="6">
        <f>+H56</f>
        <v>0</v>
      </c>
      <c r="I115" s="16"/>
      <c r="J115" s="6"/>
    </row>
    <row r="116" spans="1:10">
      <c r="A116" s="6" t="s">
        <v>130</v>
      </c>
      <c r="B116" s="6">
        <f>+B98</f>
        <v>649224842.00999999</v>
      </c>
      <c r="C116" s="16"/>
      <c r="D116" s="6"/>
      <c r="E116" s="6">
        <f>+E98</f>
        <v>334104993.80299997</v>
      </c>
      <c r="F116" s="16"/>
      <c r="G116" s="6"/>
      <c r="H116" s="6">
        <f>+H98</f>
        <v>334104993.80299997</v>
      </c>
      <c r="I116" s="16"/>
      <c r="J116" s="6"/>
    </row>
    <row r="117" spans="1:10">
      <c r="A117" s="6" t="s">
        <v>113</v>
      </c>
      <c r="B117" s="6">
        <f>+SUM(B114:B116)</f>
        <v>649224842.00999999</v>
      </c>
      <c r="C117" s="16"/>
      <c r="D117" s="6"/>
      <c r="E117" s="6">
        <f>+SUM(E114:E116)</f>
        <v>334104993.80299997</v>
      </c>
      <c r="F117" s="16"/>
      <c r="G117" s="6"/>
      <c r="H117" s="6">
        <f>+SUM(H114:H116)</f>
        <v>334104993.80299997</v>
      </c>
      <c r="I117" s="16"/>
      <c r="J117" s="6"/>
    </row>
    <row r="118" spans="1:10">
      <c r="A118" s="6"/>
      <c r="B118" s="6"/>
      <c r="C118" s="16"/>
      <c r="D118" s="6"/>
      <c r="E118" s="6"/>
      <c r="F118" s="16"/>
      <c r="G118" s="6"/>
      <c r="H118" s="6"/>
      <c r="I118" s="16"/>
      <c r="J118" s="6"/>
    </row>
    <row r="119" spans="1:10">
      <c r="A119" s="6" t="s">
        <v>127</v>
      </c>
      <c r="B119" s="6"/>
      <c r="C119" s="16"/>
      <c r="D119" s="6"/>
      <c r="E119" s="6"/>
      <c r="F119" s="16"/>
      <c r="G119" s="6"/>
      <c r="H119" s="6"/>
      <c r="I119" s="16"/>
      <c r="J119" s="6"/>
    </row>
    <row r="120" spans="1:10">
      <c r="A120" s="6" t="s">
        <v>164</v>
      </c>
      <c r="B120" s="6"/>
      <c r="C120" s="16"/>
      <c r="D120" s="6"/>
      <c r="E120" s="6"/>
      <c r="F120" s="16"/>
      <c r="G120" s="6"/>
      <c r="H120" s="6"/>
      <c r="I120" s="16"/>
      <c r="J120" s="6"/>
    </row>
    <row r="121" spans="1:10">
      <c r="A121" s="6" t="s">
        <v>88</v>
      </c>
      <c r="B121" s="7">
        <f>+B107</f>
        <v>0</v>
      </c>
      <c r="C121" s="18"/>
      <c r="D121" s="7"/>
      <c r="E121" s="7">
        <f>+E107</f>
        <v>0.03</v>
      </c>
      <c r="F121" s="18"/>
      <c r="G121" s="7"/>
      <c r="H121" s="7">
        <f>+H107</f>
        <v>0.03</v>
      </c>
      <c r="I121" s="16"/>
      <c r="J121" s="6"/>
    </row>
    <row r="122" spans="1:10">
      <c r="A122" s="6" t="s">
        <v>181</v>
      </c>
      <c r="B122" s="6">
        <f>+B39</f>
        <v>0</v>
      </c>
      <c r="C122" s="16"/>
      <c r="D122" s="6"/>
      <c r="E122" s="6">
        <f>+E39</f>
        <v>0</v>
      </c>
      <c r="F122" s="16"/>
      <c r="G122" s="6"/>
      <c r="H122" s="6">
        <f>+H39</f>
        <v>0</v>
      </c>
      <c r="I122" s="16"/>
      <c r="J122" s="6"/>
    </row>
    <row r="123" spans="1:10">
      <c r="A123" s="6" t="s">
        <v>129</v>
      </c>
      <c r="B123" s="6">
        <f>+B60</f>
        <v>0</v>
      </c>
      <c r="C123" s="16"/>
      <c r="D123" s="6"/>
      <c r="E123" s="6">
        <f>+E60</f>
        <v>0</v>
      </c>
      <c r="F123" s="16"/>
      <c r="G123" s="6"/>
      <c r="H123" s="6">
        <f>+H60</f>
        <v>0</v>
      </c>
      <c r="I123" s="16"/>
      <c r="J123" s="6"/>
    </row>
    <row r="124" spans="1:10">
      <c r="A124" s="6" t="s">
        <v>130</v>
      </c>
      <c r="B124" s="6">
        <f>+B104</f>
        <v>27724.042512</v>
      </c>
      <c r="C124" s="16"/>
      <c r="D124" s="6"/>
      <c r="E124" s="6">
        <f>+E104</f>
        <v>14616.867473600001</v>
      </c>
      <c r="F124" s="16"/>
      <c r="G124" s="6"/>
      <c r="H124" s="6">
        <f>+H104</f>
        <v>14616.867473600001</v>
      </c>
      <c r="I124" s="16"/>
      <c r="J124" s="6"/>
    </row>
    <row r="125" spans="1:10">
      <c r="A125" s="6" t="s">
        <v>113</v>
      </c>
      <c r="B125" s="6">
        <f>+SUM(B122:B124)</f>
        <v>27724.042512</v>
      </c>
      <c r="C125" s="16"/>
      <c r="D125" s="6"/>
      <c r="E125" s="6">
        <f>+SUM(E122:E124)</f>
        <v>14616.867473600001</v>
      </c>
      <c r="F125" s="16"/>
      <c r="G125" s="6"/>
      <c r="H125" s="6">
        <f>+SUM(H122:H124)</f>
        <v>14616.867473600001</v>
      </c>
      <c r="I125" s="16"/>
      <c r="J125" s="6"/>
    </row>
    <row r="126" spans="1:10">
      <c r="A126" s="6"/>
      <c r="B126" s="6"/>
      <c r="C126" s="16"/>
      <c r="D126" s="6"/>
      <c r="E126" s="6"/>
      <c r="F126" s="16"/>
      <c r="G126" s="6"/>
      <c r="H126" s="6"/>
      <c r="I126" s="16"/>
      <c r="J126" s="6"/>
    </row>
    <row r="127" spans="1:10">
      <c r="A127" s="6" t="s">
        <v>124</v>
      </c>
      <c r="B127" s="6"/>
      <c r="C127" s="16"/>
      <c r="D127" s="6"/>
      <c r="E127" s="6"/>
      <c r="F127" s="16"/>
      <c r="G127" s="6"/>
      <c r="H127" s="6"/>
      <c r="I127" s="16"/>
      <c r="J127" s="6"/>
    </row>
    <row r="128" spans="1:10">
      <c r="A128" s="6" t="s">
        <v>88</v>
      </c>
      <c r="B128" s="7">
        <f>+B107</f>
        <v>0</v>
      </c>
      <c r="C128" s="18"/>
      <c r="D128" s="7"/>
      <c r="E128" s="7">
        <f>+E107</f>
        <v>0.03</v>
      </c>
      <c r="F128" s="18"/>
      <c r="G128" s="7"/>
      <c r="H128" s="7">
        <f>+H107</f>
        <v>0.03</v>
      </c>
      <c r="I128" s="16"/>
      <c r="J128" s="6"/>
    </row>
    <row r="129" spans="1:10">
      <c r="A129" s="6" t="s">
        <v>131</v>
      </c>
      <c r="B129" s="6">
        <f>+B108</f>
        <v>13172</v>
      </c>
      <c r="C129" s="16"/>
      <c r="D129" s="6"/>
      <c r="E129" s="6">
        <f>+E108</f>
        <v>6396.6</v>
      </c>
      <c r="F129" s="16"/>
      <c r="G129" s="6"/>
      <c r="H129" s="6">
        <f>+H108</f>
        <v>6396.6</v>
      </c>
      <c r="I129" s="16"/>
      <c r="J129" s="6"/>
    </row>
    <row r="130" spans="1:10">
      <c r="A130" s="6" t="s">
        <v>126</v>
      </c>
      <c r="B130" s="6">
        <f>+B109</f>
        <v>386599.1</v>
      </c>
      <c r="C130" s="16"/>
      <c r="D130" s="6"/>
      <c r="E130" s="6">
        <f>+E109</f>
        <v>172713.2</v>
      </c>
      <c r="F130" s="16"/>
      <c r="G130" s="6"/>
      <c r="H130" s="6">
        <f>+H109</f>
        <v>172713.2</v>
      </c>
      <c r="I130" s="16"/>
      <c r="J130" s="6"/>
    </row>
    <row r="131" spans="1:10">
      <c r="A131" s="6"/>
      <c r="B131" s="6"/>
      <c r="C131" s="16"/>
      <c r="D131" s="6"/>
      <c r="E131" s="6"/>
      <c r="F131" s="16"/>
      <c r="G131" s="6"/>
      <c r="H131" s="6"/>
      <c r="I131" s="16"/>
      <c r="J131" s="6"/>
    </row>
    <row r="132" spans="1:10">
      <c r="A132" s="2" t="s">
        <v>132</v>
      </c>
      <c r="B132" s="22">
        <f>B3</f>
        <v>0</v>
      </c>
      <c r="C132" s="23"/>
      <c r="D132" s="22"/>
      <c r="E132" s="22">
        <f>E3</f>
        <v>0.03</v>
      </c>
      <c r="F132" s="23"/>
      <c r="G132" s="22"/>
      <c r="H132" s="22">
        <f>H3</f>
        <v>0.03</v>
      </c>
      <c r="I132" s="23"/>
      <c r="J132" s="22"/>
    </row>
    <row r="133" spans="1:10">
      <c r="A133" s="6" t="s">
        <v>79</v>
      </c>
      <c r="B133" s="2">
        <f>B44</f>
        <v>0</v>
      </c>
      <c r="C133" s="4"/>
      <c r="E133" s="2">
        <f>E44</f>
        <v>0</v>
      </c>
      <c r="H133" s="2">
        <f>H44</f>
        <v>0</v>
      </c>
    </row>
    <row r="134" spans="1:10">
      <c r="A134" s="6" t="s">
        <v>80</v>
      </c>
      <c r="B134" s="2">
        <f>B45</f>
        <v>0</v>
      </c>
      <c r="C134" s="4"/>
      <c r="E134" s="2">
        <f>E45</f>
        <v>0</v>
      </c>
      <c r="H134" s="2">
        <f>H45</f>
        <v>0</v>
      </c>
    </row>
    <row r="135" spans="1:10">
      <c r="A135" s="6" t="s">
        <v>81</v>
      </c>
      <c r="B135" s="2">
        <f>B46</f>
        <v>0</v>
      </c>
      <c r="C135" s="4"/>
      <c r="E135" s="2">
        <f>E46</f>
        <v>0</v>
      </c>
      <c r="H135" s="2">
        <f>H46</f>
        <v>0</v>
      </c>
    </row>
    <row r="136" spans="1:10">
      <c r="A136" s="6" t="s">
        <v>82</v>
      </c>
      <c r="B136" s="2">
        <f>B47</f>
        <v>0</v>
      </c>
      <c r="C136" s="4"/>
      <c r="E136" s="2">
        <f>E47</f>
        <v>0</v>
      </c>
      <c r="H136" s="2">
        <f>H47</f>
        <v>0</v>
      </c>
    </row>
    <row r="137" spans="1:10">
      <c r="A137" s="3" t="s">
        <v>133</v>
      </c>
      <c r="B137" s="2">
        <f>B67</f>
        <v>27323</v>
      </c>
      <c r="C137" s="4"/>
      <c r="E137" s="2">
        <f>E67</f>
        <v>14924.1</v>
      </c>
      <c r="H137" s="2">
        <f>H67</f>
        <v>14924.1</v>
      </c>
    </row>
    <row r="138" spans="1:10">
      <c r="A138" s="3" t="s">
        <v>134</v>
      </c>
      <c r="B138" s="2">
        <f>B129</f>
        <v>13172</v>
      </c>
      <c r="C138" s="4"/>
      <c r="E138" s="2">
        <f>E129</f>
        <v>6396.6</v>
      </c>
      <c r="H138" s="2">
        <f>H129</f>
        <v>6396.6</v>
      </c>
    </row>
    <row r="139" spans="1:10">
      <c r="A139" s="3" t="s">
        <v>135</v>
      </c>
      <c r="B139" s="15">
        <f>B130</f>
        <v>386599.1</v>
      </c>
      <c r="C139" s="4"/>
      <c r="E139" s="15">
        <f>E130</f>
        <v>172713.2</v>
      </c>
      <c r="H139" s="15">
        <f>H130</f>
        <v>172713.2</v>
      </c>
    </row>
    <row r="140" spans="1:10">
      <c r="A140" s="3" t="s">
        <v>146</v>
      </c>
      <c r="B140" s="15">
        <f>B125</f>
        <v>27724.042512</v>
      </c>
      <c r="C140" s="4"/>
      <c r="E140" s="15">
        <f>E125</f>
        <v>14616.867473600001</v>
      </c>
      <c r="H140" s="15">
        <f>H125</f>
        <v>14616.867473600001</v>
      </c>
    </row>
    <row r="141" spans="1:10">
      <c r="A141" s="3" t="s">
        <v>136</v>
      </c>
      <c r="B141" s="2">
        <f>SUM(B114:B114)</f>
        <v>0</v>
      </c>
      <c r="C141" s="4"/>
      <c r="E141" s="2">
        <f>SUM(H114:H114)</f>
        <v>0</v>
      </c>
      <c r="H141" s="2">
        <f>SUM(H114:H114)</f>
        <v>0</v>
      </c>
    </row>
    <row r="142" spans="1:10">
      <c r="A142" s="3" t="s">
        <v>137</v>
      </c>
      <c r="B142" s="2">
        <f>SUM(B115:B116)</f>
        <v>649224842.00999999</v>
      </c>
      <c r="C142" s="4"/>
      <c r="E142" s="2">
        <f>SUM(H115:H116)</f>
        <v>334104993.80299997</v>
      </c>
      <c r="H142" s="2">
        <f>SUM(H115:H116)</f>
        <v>334104993.80299997</v>
      </c>
    </row>
    <row r="143" spans="1:10">
      <c r="A143" s="2" t="s">
        <v>138</v>
      </c>
      <c r="B143" s="15">
        <f>B117</f>
        <v>649224842.00999999</v>
      </c>
      <c r="C143" s="4"/>
      <c r="E143" s="15">
        <f>H117</f>
        <v>334104993.80299997</v>
      </c>
      <c r="H143" s="15">
        <f>H117</f>
        <v>334104993.80299997</v>
      </c>
    </row>
    <row r="144" spans="1:10">
      <c r="C144" s="4"/>
    </row>
    <row r="145" spans="3:3">
      <c r="C145" s="4"/>
    </row>
  </sheetData>
  <phoneticPr fontId="0" type="noConversion"/>
  <pageMargins left="0.75" right="0.75" top="1" bottom="1" header="0.5" footer="0.5"/>
  <pageSetup scale="65" fitToHeight="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2"/>
  <dimension ref="A1:AE287"/>
  <sheetViews>
    <sheetView zoomScale="75" zoomScaleNormal="75" workbookViewId="0">
      <selection activeCell="O48" sqref="O48"/>
    </sheetView>
  </sheetViews>
  <sheetFormatPr defaultRowHeight="12.75"/>
  <sheetData>
    <row r="1" spans="1:7">
      <c r="A1" t="s">
        <v>40</v>
      </c>
    </row>
    <row r="2" spans="1:7">
      <c r="A2" t="s">
        <v>41</v>
      </c>
      <c r="B2">
        <v>0</v>
      </c>
      <c r="C2" t="s">
        <v>39</v>
      </c>
      <c r="D2">
        <v>0.03</v>
      </c>
      <c r="E2" t="s">
        <v>39</v>
      </c>
      <c r="F2">
        <v>0.03</v>
      </c>
    </row>
    <row r="3" spans="1:7">
      <c r="A3" t="s">
        <v>39</v>
      </c>
      <c r="B3" t="s">
        <v>89</v>
      </c>
      <c r="C3" t="s">
        <v>42</v>
      </c>
      <c r="D3" t="s">
        <v>89</v>
      </c>
      <c r="E3" t="s">
        <v>90</v>
      </c>
      <c r="F3" t="s">
        <v>89</v>
      </c>
      <c r="G3" t="s">
        <v>90</v>
      </c>
    </row>
    <row r="4" spans="1:7">
      <c r="A4" t="s">
        <v>43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>
      <c r="A5" t="s">
        <v>44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>
      <c r="A6" t="s">
        <v>45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>
      <c r="A7" t="s">
        <v>46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>
      <c r="A8" t="s">
        <v>47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</row>
    <row r="9" spans="1:7">
      <c r="A9" t="s">
        <v>48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</row>
    <row r="10" spans="1:7">
      <c r="A10" t="s">
        <v>49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</row>
    <row r="11" spans="1:7">
      <c r="A11" t="s">
        <v>50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</row>
    <row r="12" spans="1:7">
      <c r="A12" t="s">
        <v>51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</row>
    <row r="13" spans="1:7">
      <c r="A13" t="s">
        <v>52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</row>
    <row r="14" spans="1:7">
      <c r="A14" t="s">
        <v>53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</row>
    <row r="15" spans="1:7">
      <c r="A15" t="s">
        <v>54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</row>
    <row r="16" spans="1:7">
      <c r="A16" t="s">
        <v>55</v>
      </c>
    </row>
    <row r="17" spans="1:7">
      <c r="A17" t="s">
        <v>56</v>
      </c>
      <c r="B17">
        <v>10373</v>
      </c>
      <c r="C17">
        <v>13563</v>
      </c>
      <c r="D17">
        <v>6105.4</v>
      </c>
      <c r="E17">
        <v>8682.5</v>
      </c>
      <c r="F17">
        <v>6105.4</v>
      </c>
      <c r="G17">
        <v>8682.5</v>
      </c>
    </row>
    <row r="18" spans="1:7">
      <c r="A18" t="s">
        <v>57</v>
      </c>
      <c r="B18">
        <v>458593.3</v>
      </c>
      <c r="C18">
        <v>586697.4</v>
      </c>
      <c r="D18">
        <v>225383.4</v>
      </c>
      <c r="E18">
        <v>296416.2</v>
      </c>
      <c r="F18">
        <v>225383.4</v>
      </c>
      <c r="G18">
        <v>296416.2</v>
      </c>
    </row>
    <row r="19" spans="1:7">
      <c r="A19" t="s">
        <v>58</v>
      </c>
      <c r="B19">
        <v>16950</v>
      </c>
      <c r="C19">
        <v>21870</v>
      </c>
      <c r="D19">
        <v>8818.7000000000007</v>
      </c>
      <c r="E19">
        <v>12660.5</v>
      </c>
      <c r="F19">
        <v>8818.7000000000007</v>
      </c>
      <c r="G19">
        <v>12660.5</v>
      </c>
    </row>
    <row r="20" spans="1:7">
      <c r="A20" t="s">
        <v>59</v>
      </c>
      <c r="B20">
        <v>326316.2</v>
      </c>
      <c r="C20">
        <v>420801.4</v>
      </c>
      <c r="D20">
        <v>159280.9</v>
      </c>
      <c r="E20">
        <v>213014.2</v>
      </c>
      <c r="F20">
        <v>159280.9</v>
      </c>
      <c r="G20">
        <v>213014.2</v>
      </c>
    </row>
    <row r="21" spans="1:7">
      <c r="A21" t="s">
        <v>60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</row>
    <row r="22" spans="1:7">
      <c r="A22" t="s">
        <v>61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</row>
    <row r="23" spans="1:7">
      <c r="A23" t="s">
        <v>62</v>
      </c>
    </row>
    <row r="24" spans="1:7">
      <c r="A24" t="s">
        <v>63</v>
      </c>
      <c r="B24">
        <v>13</v>
      </c>
      <c r="C24">
        <v>0</v>
      </c>
      <c r="D24">
        <v>13</v>
      </c>
      <c r="E24">
        <v>0</v>
      </c>
      <c r="F24">
        <v>13</v>
      </c>
      <c r="G24">
        <v>0</v>
      </c>
    </row>
    <row r="25" spans="1:7">
      <c r="A25" t="s">
        <v>64</v>
      </c>
      <c r="B25">
        <v>43284</v>
      </c>
      <c r="C25">
        <v>0</v>
      </c>
      <c r="D25">
        <v>26484.1</v>
      </c>
      <c r="E25">
        <v>0</v>
      </c>
      <c r="F25">
        <v>26484.1</v>
      </c>
      <c r="G25">
        <v>0</v>
      </c>
    </row>
    <row r="26" spans="1:7">
      <c r="A26" t="s">
        <v>65</v>
      </c>
      <c r="B26">
        <v>8</v>
      </c>
      <c r="C26">
        <v>0</v>
      </c>
      <c r="D26">
        <v>7.9</v>
      </c>
      <c r="E26">
        <v>0</v>
      </c>
      <c r="F26">
        <v>7.9</v>
      </c>
      <c r="G26">
        <v>0</v>
      </c>
    </row>
    <row r="27" spans="1:7">
      <c r="A27" t="s">
        <v>66</v>
      </c>
      <c r="B27">
        <v>27728.6</v>
      </c>
      <c r="C27">
        <v>0</v>
      </c>
      <c r="D27">
        <v>17029.3</v>
      </c>
      <c r="E27">
        <v>0</v>
      </c>
      <c r="F27">
        <v>17029.3</v>
      </c>
      <c r="G27">
        <v>0</v>
      </c>
    </row>
    <row r="28" spans="1:7">
      <c r="A28" t="s">
        <v>67</v>
      </c>
      <c r="B28">
        <v>2</v>
      </c>
      <c r="C28">
        <v>0</v>
      </c>
      <c r="D28">
        <v>2</v>
      </c>
      <c r="E28">
        <v>0</v>
      </c>
      <c r="F28">
        <v>2</v>
      </c>
      <c r="G28">
        <v>0</v>
      </c>
    </row>
    <row r="29" spans="1:7">
      <c r="A29" t="s">
        <v>68</v>
      </c>
      <c r="B29">
        <v>5060.2</v>
      </c>
      <c r="C29">
        <v>0</v>
      </c>
      <c r="D29">
        <v>3196.2</v>
      </c>
      <c r="E29">
        <v>0</v>
      </c>
      <c r="F29">
        <v>3196.2</v>
      </c>
      <c r="G29">
        <v>0</v>
      </c>
    </row>
    <row r="30" spans="1:7">
      <c r="A30" t="s">
        <v>69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</row>
    <row r="31" spans="1:7">
      <c r="A31" t="s">
        <v>70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</row>
    <row r="32" spans="1:7">
      <c r="A32" t="s">
        <v>71</v>
      </c>
      <c r="B32">
        <v>13172</v>
      </c>
      <c r="C32">
        <v>17352</v>
      </c>
      <c r="D32">
        <v>6396.6</v>
      </c>
      <c r="E32">
        <v>9486.1</v>
      </c>
      <c r="F32">
        <v>6396.6</v>
      </c>
      <c r="G32">
        <v>9486.1</v>
      </c>
    </row>
    <row r="33" spans="1:31">
      <c r="A33" t="s">
        <v>72</v>
      </c>
      <c r="B33">
        <v>299066603.19999999</v>
      </c>
      <c r="C33">
        <v>298945311.60000002</v>
      </c>
      <c r="D33">
        <v>168421539.80000001</v>
      </c>
      <c r="E33">
        <v>168357274.80000001</v>
      </c>
      <c r="F33">
        <v>168421539.80000001</v>
      </c>
      <c r="G33">
        <v>168357274.80000001</v>
      </c>
    </row>
    <row r="34" spans="1:31">
      <c r="A34" t="s">
        <v>73</v>
      </c>
      <c r="B34">
        <v>386599.1</v>
      </c>
      <c r="C34">
        <v>507890.7</v>
      </c>
      <c r="D34">
        <v>172713.2</v>
      </c>
      <c r="E34">
        <v>236978.2</v>
      </c>
      <c r="F34">
        <v>172713.2</v>
      </c>
      <c r="G34">
        <v>236978.2</v>
      </c>
    </row>
    <row r="35" spans="1:31">
      <c r="A35" t="s">
        <v>74</v>
      </c>
      <c r="B35">
        <v>7661870</v>
      </c>
    </row>
    <row r="37" spans="1:31">
      <c r="A37" t="s">
        <v>185</v>
      </c>
      <c r="B37" t="s">
        <v>153</v>
      </c>
      <c r="C37" t="s">
        <v>154</v>
      </c>
      <c r="D37" t="s">
        <v>155</v>
      </c>
      <c r="E37" t="s">
        <v>156</v>
      </c>
      <c r="F37" t="s">
        <v>157</v>
      </c>
      <c r="G37" t="s">
        <v>158</v>
      </c>
      <c r="H37" t="s">
        <v>159</v>
      </c>
      <c r="I37" t="s">
        <v>160</v>
      </c>
      <c r="J37" t="s">
        <v>161</v>
      </c>
      <c r="K37" t="s">
        <v>162</v>
      </c>
      <c r="L37" t="s">
        <v>153</v>
      </c>
      <c r="M37" t="s">
        <v>154</v>
      </c>
      <c r="N37" t="s">
        <v>155</v>
      </c>
      <c r="O37" t="s">
        <v>156</v>
      </c>
      <c r="P37" t="s">
        <v>157</v>
      </c>
      <c r="Q37" t="s">
        <v>158</v>
      </c>
      <c r="R37" t="s">
        <v>159</v>
      </c>
      <c r="S37" t="s">
        <v>160</v>
      </c>
      <c r="T37" t="s">
        <v>161</v>
      </c>
      <c r="U37" t="s">
        <v>162</v>
      </c>
      <c r="V37" t="s">
        <v>153</v>
      </c>
      <c r="W37" t="s">
        <v>154</v>
      </c>
      <c r="X37" t="s">
        <v>155</v>
      </c>
      <c r="Y37" t="s">
        <v>156</v>
      </c>
      <c r="Z37" t="s">
        <v>157</v>
      </c>
      <c r="AA37" t="s">
        <v>158</v>
      </c>
      <c r="AB37" t="s">
        <v>159</v>
      </c>
      <c r="AC37" t="s">
        <v>160</v>
      </c>
      <c r="AD37" t="s">
        <v>161</v>
      </c>
      <c r="AE37" t="s">
        <v>162</v>
      </c>
    </row>
    <row r="38" spans="1:31">
      <c r="A38">
        <v>2009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</row>
    <row r="39" spans="1:31">
      <c r="A39">
        <v>2009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</row>
    <row r="40" spans="1:31">
      <c r="A40">
        <v>2010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</row>
    <row r="41" spans="1:31">
      <c r="A41">
        <v>2010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</row>
    <row r="42" spans="1:31">
      <c r="A42">
        <v>2011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</row>
    <row r="43" spans="1:31">
      <c r="A43">
        <v>2011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</row>
    <row r="44" spans="1:31">
      <c r="A44">
        <v>2012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</row>
    <row r="45" spans="1:31">
      <c r="A45">
        <v>2012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</row>
    <row r="46" spans="1:31">
      <c r="A46">
        <v>2013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</row>
    <row r="47" spans="1:31">
      <c r="A47">
        <v>2013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</row>
    <row r="48" spans="1:31">
      <c r="A48">
        <v>2014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</row>
    <row r="49" spans="1:31">
      <c r="A49">
        <v>2014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</row>
    <row r="50" spans="1:31">
      <c r="A50">
        <v>2015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</row>
    <row r="51" spans="1:31">
      <c r="A51">
        <v>2015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</row>
    <row r="52" spans="1:31">
      <c r="A52">
        <v>2016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</row>
    <row r="53" spans="1:31">
      <c r="A53">
        <v>2016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</row>
    <row r="54" spans="1:31">
      <c r="A54">
        <v>2017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</row>
    <row r="55" spans="1:31">
      <c r="A55">
        <v>2017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</row>
    <row r="56" spans="1:31">
      <c r="A56">
        <v>2018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</row>
    <row r="57" spans="1:31">
      <c r="A57">
        <v>2018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</row>
    <row r="58" spans="1:31">
      <c r="A58">
        <v>2019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</row>
    <row r="59" spans="1:31">
      <c r="A59">
        <v>2019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</row>
    <row r="60" spans="1:31">
      <c r="A60">
        <v>2020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</row>
    <row r="61" spans="1:31">
      <c r="A61">
        <v>2020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</row>
    <row r="62" spans="1:31">
      <c r="A62">
        <v>2021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</row>
    <row r="63" spans="1:31">
      <c r="A63">
        <v>2021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</row>
    <row r="64" spans="1:31">
      <c r="A64">
        <v>2022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</row>
    <row r="65" spans="1:31">
      <c r="A65">
        <v>2022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</row>
    <row r="66" spans="1:31">
      <c r="A66">
        <v>2023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</row>
    <row r="67" spans="1:31">
      <c r="A67">
        <v>2023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</row>
    <row r="68" spans="1:31">
      <c r="A68">
        <v>2024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</row>
    <row r="69" spans="1:31">
      <c r="A69">
        <v>2024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</row>
    <row r="70" spans="1:31">
      <c r="A70">
        <v>2025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</row>
    <row r="71" spans="1:31">
      <c r="A71">
        <v>2025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</row>
    <row r="72" spans="1:31">
      <c r="A72">
        <v>2026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</row>
    <row r="73" spans="1:31">
      <c r="A73">
        <v>2026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</row>
    <row r="74" spans="1:31">
      <c r="A74">
        <v>2027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</row>
    <row r="75" spans="1:31">
      <c r="A75">
        <v>2027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</row>
    <row r="76" spans="1:31">
      <c r="A76">
        <v>2028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</row>
    <row r="77" spans="1:31">
      <c r="A77">
        <v>2028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</row>
    <row r="78" spans="1:31">
      <c r="A78">
        <v>2029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</row>
    <row r="79" spans="1:31">
      <c r="A79">
        <v>2029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</row>
    <row r="80" spans="1:31">
      <c r="A80">
        <v>2030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</row>
    <row r="81" spans="1:31">
      <c r="A81">
        <v>2030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</row>
    <row r="82" spans="1:31">
      <c r="A82">
        <v>2031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</row>
    <row r="83" spans="1:31">
      <c r="A83">
        <v>2031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</row>
    <row r="84" spans="1:31">
      <c r="A84">
        <v>2032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</row>
    <row r="85" spans="1:31">
      <c r="A85">
        <v>2032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</row>
    <row r="86" spans="1:31">
      <c r="A86">
        <v>2033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</row>
    <row r="87" spans="1:31">
      <c r="A87">
        <v>2033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</row>
    <row r="88" spans="1:31">
      <c r="A88">
        <v>2034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</row>
    <row r="89" spans="1:31">
      <c r="A89">
        <v>2034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</row>
    <row r="90" spans="1:31">
      <c r="A90">
        <v>2035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</row>
    <row r="91" spans="1:31">
      <c r="A91">
        <v>2035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</row>
    <row r="92" spans="1:31">
      <c r="A92">
        <v>2036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</row>
    <row r="93" spans="1:31">
      <c r="A93">
        <v>2036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</row>
    <row r="94" spans="1:31">
      <c r="A94">
        <v>2037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</row>
    <row r="95" spans="1:31">
      <c r="A95">
        <v>2037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</row>
    <row r="96" spans="1:31">
      <c r="A96">
        <v>2038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</row>
    <row r="97" spans="1:31">
      <c r="A97">
        <v>2038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</row>
    <row r="98" spans="1:31">
      <c r="A98">
        <v>2039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</row>
    <row r="99" spans="1:31">
      <c r="A99">
        <v>2039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</row>
    <row r="100" spans="1:31">
      <c r="A100">
        <v>2040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</row>
    <row r="101" spans="1:31">
      <c r="A101">
        <v>2040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</row>
    <row r="102" spans="1:31">
      <c r="A102">
        <v>2041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</row>
    <row r="103" spans="1:31">
      <c r="A103">
        <v>2041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</row>
    <row r="104" spans="1:31">
      <c r="A104">
        <v>2042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</row>
    <row r="105" spans="1:31">
      <c r="A105">
        <v>2042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</row>
    <row r="106" spans="1:31">
      <c r="A106">
        <v>2043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</row>
    <row r="107" spans="1:31">
      <c r="A107">
        <v>2043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</row>
    <row r="108" spans="1:31">
      <c r="A108">
        <v>2044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</row>
    <row r="109" spans="1:31">
      <c r="A109">
        <v>2044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</row>
    <row r="110" spans="1:31">
      <c r="A110">
        <v>2045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</row>
    <row r="111" spans="1:31">
      <c r="A111">
        <v>2045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</row>
    <row r="112" spans="1:31">
      <c r="A112">
        <v>2046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</row>
    <row r="113" spans="1:31">
      <c r="A113">
        <v>2046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</row>
    <row r="114" spans="1:31">
      <c r="A114">
        <v>2047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</row>
    <row r="115" spans="1:31">
      <c r="A115">
        <v>2047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</row>
    <row r="116" spans="1:31">
      <c r="A116">
        <v>2048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</row>
    <row r="117" spans="1:31">
      <c r="A117">
        <v>2048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</row>
    <row r="118" spans="1:31">
      <c r="A118">
        <v>2049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</row>
    <row r="119" spans="1:31">
      <c r="A119">
        <v>2049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</row>
    <row r="120" spans="1:31">
      <c r="A120">
        <v>2050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</row>
    <row r="121" spans="1:31">
      <c r="A121">
        <v>2050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</row>
    <row r="122" spans="1:31">
      <c r="A122">
        <v>2051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</row>
    <row r="123" spans="1:31">
      <c r="A123">
        <v>2051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</row>
    <row r="124" spans="1:31">
      <c r="A124">
        <v>2052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</row>
    <row r="125" spans="1:31">
      <c r="A125">
        <v>2052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</row>
    <row r="126" spans="1:31">
      <c r="A126">
        <v>2053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</row>
    <row r="127" spans="1:31">
      <c r="A127">
        <v>2053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</row>
    <row r="128" spans="1:31">
      <c r="A128">
        <v>2054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</row>
    <row r="129" spans="1:31">
      <c r="A129">
        <v>2054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</row>
    <row r="130" spans="1:31">
      <c r="A130">
        <v>2055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</row>
    <row r="131" spans="1:31">
      <c r="A131">
        <v>2055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</row>
    <row r="132" spans="1:31">
      <c r="A132">
        <v>2056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</row>
    <row r="133" spans="1:31">
      <c r="A133">
        <v>2056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</row>
    <row r="134" spans="1:31">
      <c r="A134">
        <v>2057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</row>
    <row r="135" spans="1:31">
      <c r="A135">
        <v>2057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</row>
    <row r="136" spans="1:31">
      <c r="A136">
        <v>2058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</row>
    <row r="137" spans="1:31">
      <c r="A137">
        <v>2058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</row>
    <row r="138" spans="1:31">
      <c r="A138">
        <v>2059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</row>
    <row r="139" spans="1:31">
      <c r="A139">
        <v>2059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</row>
    <row r="140" spans="1:31">
      <c r="A140">
        <v>2060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</row>
    <row r="141" spans="1:31">
      <c r="A141">
        <v>2060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</row>
    <row r="142" spans="1:31">
      <c r="A142">
        <v>2061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</row>
    <row r="143" spans="1:31">
      <c r="A143">
        <v>2061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</row>
    <row r="144" spans="1:31">
      <c r="A144">
        <v>2062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</row>
    <row r="145" spans="1:31">
      <c r="A145">
        <v>2062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</row>
    <row r="146" spans="1:31">
      <c r="A146">
        <v>2063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</row>
    <row r="147" spans="1:31">
      <c r="A147">
        <v>2063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</row>
    <row r="148" spans="1:31">
      <c r="A148">
        <v>2064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</row>
    <row r="149" spans="1:31">
      <c r="A149">
        <v>2064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</row>
    <row r="150" spans="1:31">
      <c r="A150">
        <v>2065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</row>
    <row r="151" spans="1:31">
      <c r="A151">
        <v>2065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</row>
    <row r="152" spans="1:31">
      <c r="A152">
        <v>2066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</row>
    <row r="153" spans="1:31">
      <c r="A153">
        <v>2066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</row>
    <row r="154" spans="1:31">
      <c r="A154">
        <v>2067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</row>
    <row r="155" spans="1:31">
      <c r="A155">
        <v>2067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</row>
    <row r="156" spans="1:31">
      <c r="A156">
        <v>2068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</row>
    <row r="157" spans="1:31">
      <c r="A157">
        <v>2068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</row>
    <row r="158" spans="1:31">
      <c r="A158">
        <v>2069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</row>
    <row r="159" spans="1:31">
      <c r="A159">
        <v>2069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</row>
    <row r="160" spans="1:31">
      <c r="A160">
        <v>2070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</row>
    <row r="161" spans="1:31">
      <c r="A161">
        <v>2070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</row>
    <row r="162" spans="1:31">
      <c r="A162">
        <v>2071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</row>
    <row r="163" spans="1:31">
      <c r="A163">
        <v>2071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</row>
    <row r="164" spans="1:31">
      <c r="A164">
        <v>2072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</row>
    <row r="165" spans="1:31">
      <c r="A165">
        <v>2072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</row>
    <row r="166" spans="1:31">
      <c r="A166">
        <v>2073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</row>
    <row r="167" spans="1:31">
      <c r="A167">
        <v>2073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</row>
    <row r="168" spans="1:31">
      <c r="A168">
        <v>2074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</row>
    <row r="169" spans="1:31">
      <c r="A169">
        <v>2074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</row>
    <row r="170" spans="1:31">
      <c r="A170">
        <v>2075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</row>
    <row r="171" spans="1:31">
      <c r="A171">
        <v>2075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</row>
    <row r="172" spans="1:31">
      <c r="A172">
        <v>2076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</row>
    <row r="173" spans="1:31">
      <c r="A173">
        <v>2076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</row>
    <row r="174" spans="1:31">
      <c r="A174">
        <v>2077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</row>
    <row r="175" spans="1:31">
      <c r="A175">
        <v>2077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</row>
    <row r="176" spans="1:31">
      <c r="A176">
        <v>2078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</row>
    <row r="177" spans="1:31">
      <c r="A177">
        <v>2078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</row>
    <row r="178" spans="1:31">
      <c r="A178">
        <v>2079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</row>
    <row r="179" spans="1:31">
      <c r="A179">
        <v>2079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</row>
    <row r="180" spans="1:31">
      <c r="A180">
        <v>2080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</row>
    <row r="181" spans="1:31">
      <c r="A181">
        <v>2080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</row>
    <row r="182" spans="1:31">
      <c r="A182">
        <v>2081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</row>
    <row r="183" spans="1:31">
      <c r="A183">
        <v>2081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</row>
    <row r="184" spans="1:31">
      <c r="A184">
        <v>2082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</row>
    <row r="185" spans="1:31">
      <c r="A185">
        <v>2082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</row>
    <row r="186" spans="1:31">
      <c r="A186">
        <v>2083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</row>
    <row r="187" spans="1:31">
      <c r="A187">
        <v>2083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</row>
    <row r="188" spans="1:31">
      <c r="A188">
        <v>2084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</row>
    <row r="189" spans="1:31">
      <c r="A189">
        <v>2084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</row>
    <row r="190" spans="1:31">
      <c r="A190">
        <v>2085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</row>
    <row r="191" spans="1:31">
      <c r="A191">
        <v>2085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</row>
    <row r="192" spans="1:31">
      <c r="A192">
        <v>2086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</row>
    <row r="193" spans="1:31">
      <c r="A193">
        <v>2086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</row>
    <row r="194" spans="1:31">
      <c r="A194">
        <v>2087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</row>
    <row r="195" spans="1:31">
      <c r="A195">
        <v>2087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</row>
    <row r="196" spans="1:31">
      <c r="A196">
        <v>2088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</row>
    <row r="197" spans="1:31">
      <c r="A197">
        <v>2088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</row>
    <row r="198" spans="1:31">
      <c r="A198">
        <v>2089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</row>
    <row r="199" spans="1:31">
      <c r="A199">
        <v>2089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</row>
    <row r="200" spans="1:31">
      <c r="A200">
        <v>2090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</row>
    <row r="201" spans="1:31">
      <c r="A201">
        <v>2090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</row>
    <row r="202" spans="1:31">
      <c r="A202">
        <v>2091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</row>
    <row r="203" spans="1:31">
      <c r="A203">
        <v>2091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</row>
    <row r="204" spans="1:31">
      <c r="A204">
        <v>2092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</row>
    <row r="205" spans="1:31">
      <c r="A205">
        <v>2092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</row>
    <row r="206" spans="1:31">
      <c r="A206">
        <v>2093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</row>
    <row r="207" spans="1:31">
      <c r="A207">
        <v>2093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</row>
    <row r="208" spans="1:31">
      <c r="A208">
        <v>2094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</row>
    <row r="209" spans="1:31">
      <c r="A209">
        <v>2094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</row>
    <row r="210" spans="1:31">
      <c r="A210">
        <v>2095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</row>
    <row r="211" spans="1:31">
      <c r="A211">
        <v>2095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</row>
    <row r="212" spans="1:31">
      <c r="A212">
        <v>2096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</row>
    <row r="213" spans="1:31">
      <c r="A213">
        <v>2096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</row>
    <row r="214" spans="1:31">
      <c r="A214">
        <v>2097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</row>
    <row r="215" spans="1:31">
      <c r="A215">
        <v>2097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</row>
    <row r="216" spans="1:31">
      <c r="A216">
        <v>2098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</row>
    <row r="217" spans="1:31">
      <c r="A217">
        <v>2098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</row>
    <row r="218" spans="1:31">
      <c r="A218">
        <v>2099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</row>
    <row r="219" spans="1:31">
      <c r="A219">
        <v>2099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</row>
    <row r="220" spans="1:31">
      <c r="A220">
        <v>2100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</row>
    <row r="221" spans="1:31">
      <c r="A221">
        <v>2100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</row>
    <row r="222" spans="1:31">
      <c r="A222">
        <v>2101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</row>
    <row r="223" spans="1:31">
      <c r="A223">
        <v>2101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</row>
    <row r="224" spans="1:31">
      <c r="A224">
        <v>2102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</row>
    <row r="225" spans="1:31">
      <c r="A225">
        <v>2102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</row>
    <row r="226" spans="1:31">
      <c r="A226">
        <v>2103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</row>
    <row r="227" spans="1:31">
      <c r="A227">
        <v>2103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</row>
    <row r="228" spans="1:31">
      <c r="A228">
        <v>2104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</row>
    <row r="229" spans="1:31">
      <c r="A229">
        <v>2104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</row>
    <row r="230" spans="1:31">
      <c r="A230">
        <v>2105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</row>
    <row r="231" spans="1:31">
      <c r="A231">
        <v>2105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</row>
    <row r="232" spans="1:31">
      <c r="A232">
        <v>2106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</row>
    <row r="233" spans="1:31">
      <c r="A233">
        <v>2106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</row>
    <row r="234" spans="1:31">
      <c r="A234">
        <v>2107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</row>
    <row r="235" spans="1:31">
      <c r="A235">
        <v>2107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</row>
    <row r="236" spans="1:31">
      <c r="A236">
        <v>2108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</row>
    <row r="237" spans="1:31">
      <c r="A237">
        <v>2108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</row>
    <row r="239" spans="1:31">
      <c r="A239" t="s">
        <v>166</v>
      </c>
      <c r="B239" t="s">
        <v>153</v>
      </c>
      <c r="C239" t="s">
        <v>154</v>
      </c>
      <c r="D239" t="s">
        <v>155</v>
      </c>
      <c r="E239" t="s">
        <v>156</v>
      </c>
      <c r="F239" t="s">
        <v>157</v>
      </c>
      <c r="G239" t="s">
        <v>158</v>
      </c>
      <c r="H239" t="s">
        <v>159</v>
      </c>
      <c r="I239" t="s">
        <v>160</v>
      </c>
      <c r="J239" t="s">
        <v>161</v>
      </c>
      <c r="K239" t="s">
        <v>162</v>
      </c>
      <c r="L239" t="s">
        <v>153</v>
      </c>
      <c r="M239" t="s">
        <v>154</v>
      </c>
      <c r="N239" t="s">
        <v>155</v>
      </c>
      <c r="O239" t="s">
        <v>156</v>
      </c>
      <c r="P239" t="s">
        <v>157</v>
      </c>
      <c r="Q239" t="s">
        <v>158</v>
      </c>
      <c r="R239" t="s">
        <v>159</v>
      </c>
      <c r="S239" t="s">
        <v>160</v>
      </c>
      <c r="T239" t="s">
        <v>161</v>
      </c>
      <c r="U239" t="s">
        <v>162</v>
      </c>
      <c r="V239" t="s">
        <v>153</v>
      </c>
      <c r="W239" t="s">
        <v>154</v>
      </c>
      <c r="X239" t="s">
        <v>155</v>
      </c>
      <c r="Y239" t="s">
        <v>156</v>
      </c>
      <c r="Z239" t="s">
        <v>157</v>
      </c>
      <c r="AA239" t="s">
        <v>158</v>
      </c>
      <c r="AB239" t="s">
        <v>159</v>
      </c>
      <c r="AC239" t="s">
        <v>160</v>
      </c>
      <c r="AD239" t="s">
        <v>161</v>
      </c>
      <c r="AE239" t="s">
        <v>162</v>
      </c>
    </row>
    <row r="240" spans="1:31">
      <c r="A240" t="s">
        <v>0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</row>
    <row r="241" spans="1:31">
      <c r="A241" t="s">
        <v>1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</row>
    <row r="242" spans="1:31">
      <c r="A242" t="s">
        <v>2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</row>
    <row r="243" spans="1:31">
      <c r="A243" t="s">
        <v>3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</row>
    <row r="244" spans="1:31">
      <c r="A244" t="s">
        <v>188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</row>
    <row r="245" spans="1:31">
      <c r="A245" t="s">
        <v>189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</row>
    <row r="246" spans="1:31">
      <c r="A246" t="s">
        <v>190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</row>
    <row r="247" spans="1:31">
      <c r="A247" t="s">
        <v>4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</row>
    <row r="248" spans="1:31">
      <c r="A248" t="s">
        <v>5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</row>
    <row r="249" spans="1:31">
      <c r="A249" t="s">
        <v>6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</row>
    <row r="250" spans="1:31">
      <c r="A250" t="s">
        <v>7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</row>
    <row r="251" spans="1:31">
      <c r="A251" t="s">
        <v>7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</row>
    <row r="252" spans="1:31">
      <c r="A252" t="s">
        <v>8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</row>
    <row r="253" spans="1:31">
      <c r="A253" t="s">
        <v>9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</row>
    <row r="254" spans="1:31">
      <c r="A254" t="s">
        <v>10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</row>
    <row r="255" spans="1:31">
      <c r="A255" t="s">
        <v>11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</row>
    <row r="256" spans="1:31">
      <c r="A256" t="s">
        <v>12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</row>
    <row r="257" spans="1:31">
      <c r="A257" t="s">
        <v>13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</row>
    <row r="258" spans="1:31">
      <c r="A258" t="s">
        <v>14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</row>
    <row r="259" spans="1:31">
      <c r="A259" t="s">
        <v>15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</row>
    <row r="260" spans="1:31">
      <c r="A260" t="s">
        <v>16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</row>
    <row r="261" spans="1:31">
      <c r="A261" t="s">
        <v>17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</row>
    <row r="262" spans="1:31">
      <c r="A262" t="s">
        <v>18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</row>
    <row r="263" spans="1:31">
      <c r="A263" t="s">
        <v>19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</row>
    <row r="264" spans="1:31">
      <c r="A264" t="s">
        <v>20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</row>
    <row r="265" spans="1:31">
      <c r="A265" t="s">
        <v>21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</row>
    <row r="266" spans="1:31">
      <c r="A266" t="s">
        <v>22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</row>
    <row r="267" spans="1:31">
      <c r="A267" t="s">
        <v>23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</row>
    <row r="268" spans="1:31">
      <c r="A268" t="s">
        <v>24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</row>
    <row r="269" spans="1:31">
      <c r="A269" t="s">
        <v>25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</row>
    <row r="270" spans="1:31">
      <c r="A270" t="s">
        <v>26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</row>
    <row r="271" spans="1:31">
      <c r="A271" t="s">
        <v>27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</row>
    <row r="272" spans="1:31">
      <c r="A272" t="s">
        <v>28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</row>
    <row r="273" spans="1:31">
      <c r="A273" t="s">
        <v>29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</row>
    <row r="274" spans="1:31">
      <c r="A274" t="s">
        <v>7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</row>
    <row r="275" spans="1:31">
      <c r="A275" t="s">
        <v>30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</row>
    <row r="276" spans="1:31">
      <c r="A276" t="s">
        <v>31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</row>
    <row r="277" spans="1:31">
      <c r="A277" t="s">
        <v>13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</row>
    <row r="278" spans="1:31">
      <c r="A278" t="s">
        <v>32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</row>
    <row r="279" spans="1:31">
      <c r="A279" t="s">
        <v>33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</row>
    <row r="280" spans="1:31">
      <c r="A280" t="s">
        <v>34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</row>
    <row r="281" spans="1:31">
      <c r="A281" t="s">
        <v>35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</row>
    <row r="282" spans="1:31">
      <c r="A282" t="s">
        <v>36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</row>
    <row r="283" spans="1:31">
      <c r="A283" t="s">
        <v>37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</row>
    <row r="284" spans="1:31">
      <c r="A284" t="s">
        <v>38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</row>
    <row r="285" spans="1:31">
      <c r="A285" t="s">
        <v>167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</row>
    <row r="286" spans="1:31">
      <c r="A286" t="s">
        <v>168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</row>
    <row r="287" spans="1:31">
      <c r="A287" t="s">
        <v>169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</row>
  </sheetData>
  <sheetProtection password="DD7B" sheet="1"/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A1:N170"/>
  <sheetViews>
    <sheetView topLeftCell="A88" zoomScale="75" workbookViewId="0">
      <selection activeCell="E92" sqref="E92"/>
    </sheetView>
  </sheetViews>
  <sheetFormatPr defaultColWidth="12.5703125" defaultRowHeight="12.75"/>
  <cols>
    <col min="1" max="1" width="30.140625" style="2" customWidth="1"/>
    <col min="2" max="2" width="14.7109375" style="2" customWidth="1"/>
    <col min="3" max="3" width="15.5703125" style="2" customWidth="1"/>
    <col min="4" max="4" width="13" style="2" customWidth="1"/>
    <col min="5" max="5" width="13.7109375" style="2" customWidth="1"/>
    <col min="6" max="6" width="16.28515625" style="4" customWidth="1"/>
    <col min="7" max="7" width="11.85546875" style="2" bestFit="1" customWidth="1"/>
    <col min="8" max="8" width="12.5703125" style="2" customWidth="1"/>
    <col min="9" max="9" width="12.5703125" style="4" customWidth="1"/>
    <col min="10" max="10" width="12.5703125" style="2" customWidth="1"/>
    <col min="11" max="16384" width="12.5703125" style="2"/>
  </cols>
  <sheetData>
    <row r="1" spans="1:14">
      <c r="A1" s="1" t="e">
        <f>'Results of MISCAN cyt_cyt'!#REF!</f>
        <v>#REF!</v>
      </c>
      <c r="K1" s="3"/>
      <c r="L1" s="3"/>
      <c r="M1" s="3"/>
      <c r="N1" s="3"/>
    </row>
    <row r="2" spans="1:14">
      <c r="A2" s="6" t="s">
        <v>87</v>
      </c>
      <c r="B2" s="6"/>
      <c r="C2" s="6"/>
      <c r="D2" s="6"/>
      <c r="E2" s="6"/>
      <c r="F2" s="16"/>
      <c r="G2" s="6"/>
      <c r="H2" s="6"/>
      <c r="I2" s="16"/>
      <c r="J2" s="6"/>
      <c r="K2" s="3"/>
      <c r="L2"/>
      <c r="M2"/>
    </row>
    <row r="3" spans="1:14">
      <c r="A3" s="6" t="s">
        <v>88</v>
      </c>
      <c r="B3" s="7">
        <f>'Results of MISCAN cyt_cyt'!B2</f>
        <v>0</v>
      </c>
      <c r="C3" s="7"/>
      <c r="D3" s="7"/>
      <c r="E3" s="7">
        <f>'Results of MISCAN cyt_cyt'!D2</f>
        <v>0.03</v>
      </c>
      <c r="G3" s="7"/>
      <c r="H3" s="7">
        <f>'Results of MISCAN cyt_cyt'!F2</f>
        <v>0.03</v>
      </c>
      <c r="I3" s="16"/>
      <c r="J3" s="6"/>
      <c r="K3" s="3"/>
      <c r="L3"/>
      <c r="M3"/>
    </row>
    <row r="4" spans="1:14">
      <c r="A4" s="6"/>
      <c r="B4" s="6" t="s">
        <v>89</v>
      </c>
      <c r="C4" s="16"/>
      <c r="D4" s="6"/>
      <c r="E4" s="6" t="s">
        <v>89</v>
      </c>
      <c r="F4" s="16"/>
      <c r="G4" s="6"/>
      <c r="H4" s="6" t="s">
        <v>89</v>
      </c>
      <c r="I4" s="16"/>
      <c r="J4" s="6"/>
      <c r="K4" s="3"/>
      <c r="L4"/>
      <c r="M4"/>
    </row>
    <row r="5" spans="1:14">
      <c r="A5" s="6" t="s">
        <v>91</v>
      </c>
      <c r="B5" s="8">
        <f>'Results of MISCAN cyt_cyt'!B4</f>
        <v>5709798</v>
      </c>
      <c r="C5" s="16"/>
      <c r="D5" s="6"/>
      <c r="E5" s="8">
        <f>'Results of MISCAN cyt_cyt'!D4</f>
        <v>5187269.4000000004</v>
      </c>
      <c r="F5" s="16"/>
      <c r="G5" s="6"/>
      <c r="H5" s="8">
        <f>'Results of MISCAN cyt_cyt'!F4</f>
        <v>5187269.4000000004</v>
      </c>
      <c r="I5" s="16"/>
      <c r="J5" s="6"/>
      <c r="K5" s="3"/>
      <c r="L5"/>
      <c r="M5"/>
    </row>
    <row r="6" spans="1:14">
      <c r="A6" s="6" t="s">
        <v>92</v>
      </c>
      <c r="B6" s="8">
        <f>'Results of MISCAN cyt_cyt'!B5-'Results of MISCAN cyt_cyt'!B11</f>
        <v>17971148</v>
      </c>
      <c r="C6" s="16"/>
      <c r="D6" s="6"/>
      <c r="E6" s="8">
        <f>'Results of MISCAN cyt_cyt'!D5-'Results of MISCAN cyt_cyt'!D11</f>
        <v>10877289</v>
      </c>
      <c r="F6" s="16"/>
      <c r="G6" s="6"/>
      <c r="H6" s="8">
        <f>'Results of MISCAN cyt_cyt'!F5-'Results of MISCAN cyt_cyt'!F11</f>
        <v>10877289</v>
      </c>
      <c r="I6" s="16"/>
      <c r="J6" s="6"/>
      <c r="K6" s="3"/>
      <c r="L6"/>
      <c r="M6"/>
    </row>
    <row r="7" spans="1:14">
      <c r="A7" s="6" t="s">
        <v>93</v>
      </c>
      <c r="B7" s="6">
        <f>+SUM(B5:B6)</f>
        <v>23680946</v>
      </c>
      <c r="C7" s="16"/>
      <c r="D7" s="6"/>
      <c r="E7" s="6">
        <f>+SUM(E5:E6)</f>
        <v>16064558.4</v>
      </c>
      <c r="F7" s="16"/>
      <c r="G7" s="6"/>
      <c r="H7" s="6">
        <f>+SUM(H5:H6)</f>
        <v>16064558.4</v>
      </c>
      <c r="I7" s="16"/>
      <c r="J7" s="6"/>
      <c r="K7" s="3"/>
      <c r="L7"/>
      <c r="M7"/>
    </row>
    <row r="8" spans="1:14">
      <c r="A8" s="6" t="s">
        <v>94</v>
      </c>
      <c r="B8" s="8">
        <f>'Results of MISCAN cyt_cyt'!B6</f>
        <v>4959612</v>
      </c>
      <c r="C8" s="16"/>
      <c r="D8" s="6"/>
      <c r="E8" s="8">
        <f>'Results of MISCAN cyt_cyt'!D6</f>
        <v>4379155.5</v>
      </c>
      <c r="F8" s="16"/>
      <c r="G8" s="6"/>
      <c r="H8" s="8">
        <f>'Results of MISCAN cyt_cyt'!F6</f>
        <v>4379155.5</v>
      </c>
      <c r="I8" s="16"/>
      <c r="J8" s="6"/>
      <c r="K8" s="3"/>
      <c r="L8"/>
      <c r="M8"/>
    </row>
    <row r="9" spans="1:14">
      <c r="A9" s="6" t="s">
        <v>95</v>
      </c>
      <c r="B9" s="8">
        <f>'Results of MISCAN cyt_cyt'!B7</f>
        <v>12107283</v>
      </c>
      <c r="C9" s="16"/>
      <c r="D9" s="6"/>
      <c r="E9" s="8">
        <f>'Results of MISCAN cyt_cyt'!D7</f>
        <v>7198170.0999999996</v>
      </c>
      <c r="F9" s="16"/>
      <c r="G9" s="6"/>
      <c r="H9" s="8">
        <f>'Results of MISCAN cyt_cyt'!F7</f>
        <v>7198170.0999999996</v>
      </c>
      <c r="I9" s="16"/>
      <c r="J9" s="6"/>
      <c r="K9" s="3"/>
      <c r="L9"/>
      <c r="M9"/>
    </row>
    <row r="10" spans="1:14">
      <c r="A10" s="6" t="s">
        <v>96</v>
      </c>
      <c r="B10" s="6">
        <f>+SUM(B8:B9)</f>
        <v>17066895</v>
      </c>
      <c r="C10" s="16"/>
      <c r="D10" s="6"/>
      <c r="E10" s="6">
        <f>+SUM(E8:E9)</f>
        <v>11577325.6</v>
      </c>
      <c r="F10" s="16"/>
      <c r="G10" s="6"/>
      <c r="H10" s="6">
        <f>+SUM(H8:H9)</f>
        <v>11577325.6</v>
      </c>
      <c r="I10" s="16"/>
      <c r="J10" s="6"/>
      <c r="K10" s="3"/>
      <c r="L10"/>
      <c r="M10"/>
    </row>
    <row r="11" spans="1:14">
      <c r="A11" s="6" t="s">
        <v>97</v>
      </c>
      <c r="B11" s="9">
        <f>'Results of MISCAN cyt_cyt'!B11</f>
        <v>996079</v>
      </c>
      <c r="C11" s="21"/>
      <c r="D11" s="6"/>
      <c r="E11" s="9">
        <f>'Results of MISCAN cyt_cyt'!D11</f>
        <v>673512.3</v>
      </c>
      <c r="F11" s="21"/>
      <c r="G11" s="6"/>
      <c r="H11" s="9">
        <f>'Results of MISCAN cyt_cyt'!F11</f>
        <v>673512.3</v>
      </c>
      <c r="I11" s="21"/>
      <c r="J11" s="6"/>
      <c r="K11" s="3"/>
      <c r="L11"/>
      <c r="M11"/>
    </row>
    <row r="12" spans="1:14" s="5" customFormat="1">
      <c r="A12" s="6"/>
      <c r="B12" s="6"/>
      <c r="C12" s="6"/>
      <c r="D12" s="6"/>
      <c r="E12" s="6"/>
      <c r="F12" s="16"/>
      <c r="G12" s="6"/>
      <c r="H12" s="6"/>
      <c r="I12" s="16"/>
      <c r="J12" s="6"/>
      <c r="K12" s="3"/>
      <c r="L12"/>
      <c r="M12"/>
      <c r="N12" s="2"/>
    </row>
    <row r="13" spans="1:14">
      <c r="A13" s="10" t="s">
        <v>177</v>
      </c>
      <c r="B13" s="17"/>
      <c r="C13" s="11" t="s">
        <v>98</v>
      </c>
      <c r="D13" s="11" t="s">
        <v>99</v>
      </c>
      <c r="E13" s="6"/>
      <c r="F13" s="16"/>
      <c r="G13" s="16"/>
      <c r="H13" s="16"/>
      <c r="I13" s="16"/>
      <c r="J13" s="6"/>
      <c r="K13" s="3"/>
      <c r="L13"/>
      <c r="M13"/>
    </row>
    <row r="14" spans="1:14">
      <c r="A14" s="10" t="s">
        <v>100</v>
      </c>
      <c r="B14" s="17">
        <f>IF(Parameters!B$24,IF(Parameters!B$25,Parameters!B13,Parameters!C13),IF(Parameters!B$25,Parameters!D13,Parameters!E13))</f>
        <v>4.6500000000000004</v>
      </c>
      <c r="C14" s="12">
        <v>0</v>
      </c>
      <c r="D14" s="12">
        <v>0</v>
      </c>
      <c r="E14" s="6"/>
      <c r="F14" s="16"/>
      <c r="G14" s="16"/>
      <c r="H14" s="16"/>
      <c r="I14" s="16"/>
      <c r="J14" s="6"/>
      <c r="K14" s="3"/>
      <c r="L14"/>
      <c r="M14"/>
    </row>
    <row r="15" spans="1:14" s="5" customFormat="1">
      <c r="A15" s="10" t="s">
        <v>172</v>
      </c>
      <c r="B15" s="17">
        <f>IF(Parameters!B$24,IF(Parameters!B$25,Parameters!B14,Parameters!C14),IF(Parameters!B$25,Parameters!D14,Parameters!E14))</f>
        <v>51.88</v>
      </c>
      <c r="C15" s="12">
        <v>6.0000000000000001E-3</v>
      </c>
      <c r="D15" s="12">
        <v>3.7999999999999999E-2</v>
      </c>
      <c r="E15" s="6"/>
      <c r="F15" s="16"/>
      <c r="G15" s="16"/>
      <c r="H15" s="16"/>
      <c r="I15" s="16"/>
      <c r="J15" s="6"/>
      <c r="K15" s="3"/>
      <c r="L15"/>
      <c r="M15"/>
      <c r="N15" s="2"/>
    </row>
    <row r="16" spans="1:14" s="5" customFormat="1">
      <c r="A16" s="10" t="s">
        <v>173</v>
      </c>
      <c r="B16" s="17">
        <f>IF(Parameters!B$24,IF(Parameters!B$25,Parameters!B15,Parameters!C15),IF(Parameters!B$25,Parameters!D15,Parameters!E15))</f>
        <v>53.75</v>
      </c>
      <c r="C16" s="12">
        <f>Parameters!B23</f>
        <v>6.0000000000000001E-3</v>
      </c>
      <c r="D16" s="12">
        <v>0.75</v>
      </c>
      <c r="E16" s="6"/>
      <c r="F16" s="16"/>
      <c r="G16" s="16"/>
      <c r="H16" s="16"/>
      <c r="I16" s="16"/>
      <c r="J16" s="6"/>
      <c r="K16" s="3"/>
      <c r="L16"/>
      <c r="M16"/>
      <c r="N16" s="2"/>
    </row>
    <row r="17" spans="1:14" s="5" customFormat="1">
      <c r="A17" s="10" t="s">
        <v>175</v>
      </c>
      <c r="B17" s="17">
        <f>IF(Parameters!B$24,IF(Parameters!B$25,Parameters!B16,Parameters!C16),IF(Parameters!B$25,Parameters!D16,Parameters!E16))</f>
        <v>64.740000000000009</v>
      </c>
      <c r="C17" s="12">
        <v>6.0000000000000001E-3</v>
      </c>
      <c r="D17" s="12">
        <v>3.7999999999999999E-2</v>
      </c>
      <c r="E17" s="6"/>
      <c r="F17" s="16"/>
      <c r="G17" s="16"/>
      <c r="H17" s="16"/>
      <c r="I17" s="16"/>
      <c r="J17" s="6"/>
      <c r="K17" s="3"/>
      <c r="L17"/>
      <c r="M17"/>
      <c r="N17" s="2"/>
    </row>
    <row r="18" spans="1:14" s="5" customFormat="1">
      <c r="A18" s="10" t="s">
        <v>174</v>
      </c>
      <c r="B18" s="17">
        <f>IF(Parameters!B$24,IF(Parameters!B$25,Parameters!B17,Parameters!C17),IF(Parameters!B$25,Parameters!D17,Parameters!E17))</f>
        <v>60.93</v>
      </c>
      <c r="C18" s="12">
        <f>Parameters!B23</f>
        <v>6.0000000000000001E-3</v>
      </c>
      <c r="D18" s="12">
        <v>0.75</v>
      </c>
      <c r="E18" s="6"/>
      <c r="F18" s="16"/>
      <c r="G18" s="16"/>
      <c r="H18" s="16"/>
      <c r="I18" s="16"/>
      <c r="J18" s="6"/>
      <c r="K18" s="3"/>
      <c r="L18"/>
      <c r="M18"/>
      <c r="N18" s="2"/>
    </row>
    <row r="19" spans="1:14" s="5" customFormat="1">
      <c r="A19" s="10" t="s">
        <v>170</v>
      </c>
      <c r="B19" s="17">
        <f>IF(Parameters!B$24,IF(Parameters!B$25,Parameters!B18,Parameters!C18),IF(Parameters!B$25,Parameters!D18,Parameters!E18))</f>
        <v>85.230000000000018</v>
      </c>
      <c r="C19" s="12">
        <v>6.0000000000000001E-3</v>
      </c>
      <c r="D19" s="12">
        <v>3.7999999999999999E-2</v>
      </c>
      <c r="E19" s="6"/>
      <c r="F19" s="16"/>
      <c r="G19" s="16"/>
      <c r="H19" s="16"/>
      <c r="I19" s="16"/>
      <c r="J19" s="6"/>
      <c r="K19" s="3"/>
      <c r="L19"/>
      <c r="M19"/>
      <c r="N19" s="2"/>
    </row>
    <row r="20" spans="1:14" s="5" customFormat="1">
      <c r="A20" s="10" t="s">
        <v>171</v>
      </c>
      <c r="B20" s="17">
        <f>IF(Parameters!B$24,IF(Parameters!B$25,Parameters!B19,Parameters!C19),IF(Parameters!B$25,Parameters!D19,Parameters!E19))</f>
        <v>87.09</v>
      </c>
      <c r="C20" s="12">
        <f>Parameters!B23</f>
        <v>6.0000000000000001E-3</v>
      </c>
      <c r="D20" s="12">
        <v>0.75</v>
      </c>
      <c r="E20" s="6"/>
      <c r="F20" s="16"/>
      <c r="G20" s="16"/>
      <c r="H20" s="16"/>
      <c r="I20" s="16"/>
      <c r="J20" s="6"/>
      <c r="K20" s="3"/>
      <c r="L20"/>
      <c r="M20"/>
      <c r="N20" s="2"/>
    </row>
    <row r="21" spans="1:14" s="5" customFormat="1">
      <c r="A21" s="16"/>
      <c r="B21" s="18"/>
      <c r="C21" s="19"/>
      <c r="D21" s="19"/>
      <c r="E21" s="16"/>
      <c r="F21" s="16"/>
      <c r="G21" s="16"/>
      <c r="H21" s="16"/>
      <c r="I21" s="16"/>
      <c r="J21" s="6"/>
      <c r="K21" s="3"/>
      <c r="L21"/>
      <c r="M21"/>
      <c r="N21" s="2"/>
    </row>
    <row r="22" spans="1:14" s="5" customFormat="1">
      <c r="A22" s="16" t="s">
        <v>178</v>
      </c>
      <c r="B22" s="18"/>
      <c r="C22" s="16"/>
      <c r="D22" s="16"/>
      <c r="E22" s="16"/>
      <c r="F22" s="16"/>
      <c r="G22" s="16"/>
      <c r="H22" s="16"/>
      <c r="I22" s="16"/>
      <c r="J22" s="6"/>
      <c r="K22" s="3"/>
      <c r="L22"/>
      <c r="M22"/>
      <c r="N22" s="2"/>
    </row>
    <row r="23" spans="1:14" s="5" customFormat="1">
      <c r="A23" s="16" t="s">
        <v>179</v>
      </c>
      <c r="B23" s="20">
        <f>B7</f>
        <v>23680946</v>
      </c>
      <c r="C23" s="19">
        <f>1-SUM('Results of MISCAN cyt_cyt'!B240:B255)/SUM('Results of MISCAN cyt_cyt'!B240:B287)+SUM('Results of MISCAN cyt_cyt'!B240:B255)/SUM('Results of MISCAN cyt_cyt'!B240:B287)*Parameters!B7</f>
        <v>1</v>
      </c>
      <c r="D23" s="19"/>
      <c r="E23" s="20">
        <f>E7</f>
        <v>16064558.4</v>
      </c>
      <c r="F23" s="16"/>
      <c r="G23" s="16"/>
      <c r="H23" s="20">
        <f>H7</f>
        <v>16064558.4</v>
      </c>
      <c r="I23" s="16"/>
      <c r="J23" s="6"/>
      <c r="K23" s="3"/>
      <c r="L23"/>
      <c r="M23"/>
      <c r="N23" s="2"/>
    </row>
    <row r="24" spans="1:14" s="5" customFormat="1">
      <c r="A24" s="16" t="s">
        <v>172</v>
      </c>
      <c r="B24" s="20">
        <f>B10</f>
        <v>17066895</v>
      </c>
      <c r="C24" s="19"/>
      <c r="D24" s="19"/>
      <c r="E24" s="20">
        <f>E10</f>
        <v>11577325.6</v>
      </c>
      <c r="F24" s="16"/>
      <c r="G24" s="16"/>
      <c r="H24" s="20">
        <f>H10</f>
        <v>11577325.6</v>
      </c>
      <c r="I24" s="16"/>
      <c r="J24" s="6"/>
      <c r="K24" s="3"/>
      <c r="L24"/>
      <c r="M24"/>
      <c r="N24" s="2"/>
    </row>
    <row r="25" spans="1:14" s="5" customFormat="1">
      <c r="A25" s="16" t="s">
        <v>173</v>
      </c>
      <c r="B25" s="20">
        <f>(SUM('Results of MISCAN cyt_cyt'!B38:C237)-B10)*C23</f>
        <v>571425</v>
      </c>
      <c r="C25" s="19"/>
      <c r="D25" s="19"/>
      <c r="E25" s="20">
        <f>(SUM('Results of MISCAN cyt_cyt'!L38:M237)-E10)*C23</f>
        <v>382620.34735999443</v>
      </c>
      <c r="F25" s="16"/>
      <c r="G25" s="16"/>
      <c r="H25" s="20">
        <f>(SUM('Results of MISCAN cyt_cyt'!V38:W237)-H10)*C23</f>
        <v>382620.34735999443</v>
      </c>
      <c r="I25" s="16"/>
      <c r="J25" s="6"/>
      <c r="K25" s="3"/>
      <c r="L25"/>
      <c r="M25"/>
      <c r="N25" s="2"/>
    </row>
    <row r="26" spans="1:14" s="5" customFormat="1">
      <c r="A26" s="16" t="s">
        <v>175</v>
      </c>
      <c r="B26" s="20">
        <v>0</v>
      </c>
      <c r="C26" s="19"/>
      <c r="D26" s="19"/>
      <c r="E26" s="20">
        <v>0</v>
      </c>
      <c r="F26" s="16"/>
      <c r="G26" s="16"/>
      <c r="H26" s="20">
        <v>0</v>
      </c>
      <c r="I26" s="16"/>
      <c r="J26" s="6"/>
      <c r="K26" s="3"/>
      <c r="L26"/>
      <c r="M26"/>
      <c r="N26" s="2"/>
    </row>
    <row r="27" spans="1:14" s="5" customFormat="1">
      <c r="A27" s="16" t="s">
        <v>174</v>
      </c>
      <c r="B27" s="20">
        <v>0</v>
      </c>
      <c r="C27" s="19"/>
      <c r="D27" s="19"/>
      <c r="E27" s="20">
        <v>0</v>
      </c>
      <c r="F27" s="16"/>
      <c r="G27" s="16"/>
      <c r="H27" s="20">
        <v>0</v>
      </c>
      <c r="I27" s="16"/>
      <c r="J27" s="6"/>
      <c r="K27" s="3"/>
      <c r="L27"/>
      <c r="M27"/>
      <c r="N27" s="2"/>
    </row>
    <row r="28" spans="1:14" s="5" customFormat="1">
      <c r="A28" s="16" t="s">
        <v>170</v>
      </c>
      <c r="B28" s="20">
        <v>0</v>
      </c>
      <c r="C28" s="19"/>
      <c r="D28" s="19"/>
      <c r="E28" s="20">
        <v>0</v>
      </c>
      <c r="F28" s="16"/>
      <c r="G28" s="16"/>
      <c r="H28" s="20">
        <v>0</v>
      </c>
      <c r="I28" s="16"/>
      <c r="J28" s="6"/>
      <c r="K28" s="3"/>
      <c r="L28"/>
      <c r="M28"/>
      <c r="N28" s="2"/>
    </row>
    <row r="29" spans="1:14" s="5" customFormat="1">
      <c r="A29" s="16" t="s">
        <v>171</v>
      </c>
      <c r="B29" s="20">
        <v>0</v>
      </c>
      <c r="C29" s="19"/>
      <c r="D29" s="19"/>
      <c r="E29" s="20">
        <v>0</v>
      </c>
      <c r="F29" s="16"/>
      <c r="G29" s="16"/>
      <c r="H29" s="20">
        <v>0</v>
      </c>
      <c r="I29" s="16"/>
      <c r="J29" s="6"/>
      <c r="K29" s="3"/>
      <c r="L29"/>
      <c r="M29"/>
      <c r="N29" s="2"/>
    </row>
    <row r="30" spans="1:14" s="5" customFormat="1">
      <c r="A30" s="16"/>
      <c r="B30" s="18"/>
      <c r="C30" s="19"/>
      <c r="D30" s="19"/>
      <c r="E30" s="16"/>
      <c r="F30" s="16"/>
      <c r="G30" s="16"/>
      <c r="H30" s="16"/>
      <c r="I30" s="16"/>
      <c r="J30" s="6"/>
      <c r="K30" s="3"/>
      <c r="L30"/>
      <c r="M30"/>
      <c r="N30" s="2"/>
    </row>
    <row r="31" spans="1:14">
      <c r="A31" s="6" t="s">
        <v>101</v>
      </c>
      <c r="B31" s="7"/>
      <c r="C31" s="6"/>
      <c r="D31" s="6"/>
      <c r="E31" s="6"/>
      <c r="F31" s="16"/>
      <c r="G31" s="6"/>
      <c r="H31" s="6"/>
      <c r="I31" s="16"/>
      <c r="J31" s="6"/>
      <c r="K31" s="3"/>
      <c r="L31"/>
      <c r="M31"/>
    </row>
    <row r="32" spans="1:14">
      <c r="A32" s="6" t="s">
        <v>88</v>
      </c>
      <c r="B32" s="7">
        <f>+B3</f>
        <v>0</v>
      </c>
      <c r="C32" s="6"/>
      <c r="D32" s="6"/>
      <c r="E32" s="7">
        <f>+E3</f>
        <v>0.03</v>
      </c>
      <c r="F32" s="16"/>
      <c r="G32" s="6"/>
      <c r="H32" s="7">
        <f>+H3</f>
        <v>0.03</v>
      </c>
      <c r="I32" s="16"/>
      <c r="J32" s="6"/>
      <c r="K32" s="3"/>
      <c r="L32"/>
      <c r="M32"/>
    </row>
    <row r="33" spans="1:14" s="5" customFormat="1">
      <c r="A33" s="6"/>
      <c r="B33" s="6" t="str">
        <f>+B4</f>
        <v>scr.</v>
      </c>
      <c r="C33" s="6"/>
      <c r="D33" s="6"/>
      <c r="E33" s="6" t="str">
        <f>+E4</f>
        <v>scr.</v>
      </c>
      <c r="F33" s="16"/>
      <c r="G33" s="6"/>
      <c r="H33" s="6" t="str">
        <f>+H4</f>
        <v>scr.</v>
      </c>
      <c r="I33" s="16"/>
      <c r="J33" s="6"/>
      <c r="K33" s="3"/>
      <c r="L33"/>
      <c r="M33"/>
      <c r="N33" s="2"/>
    </row>
    <row r="34" spans="1:14" s="5" customFormat="1">
      <c r="A34" s="6"/>
      <c r="B34" s="6">
        <f>SUMPRODUCT($B14:$B20,B23:B29)</f>
        <v>1026261005.25</v>
      </c>
      <c r="C34" s="6"/>
      <c r="D34" s="6"/>
      <c r="E34" s="6">
        <f>SUMPRODUCT($B14:$B20,E23:E29)</f>
        <v>695897692.35859966</v>
      </c>
      <c r="F34" s="16"/>
      <c r="G34" s="6"/>
      <c r="H34" s="6">
        <f>SUMPRODUCT($B14:$B20,H23:H29)</f>
        <v>695897692.35859966</v>
      </c>
      <c r="I34" s="16"/>
      <c r="J34" s="6"/>
      <c r="K34" s="3"/>
      <c r="L34"/>
      <c r="M34"/>
      <c r="N34" s="2"/>
    </row>
    <row r="35" spans="1:14">
      <c r="A35" s="6"/>
      <c r="B35" s="6"/>
      <c r="C35" s="6"/>
      <c r="D35" s="6"/>
      <c r="E35" s="6"/>
      <c r="F35" s="16"/>
      <c r="G35" s="6"/>
      <c r="H35" s="6"/>
      <c r="I35" s="16"/>
      <c r="J35" s="6"/>
      <c r="K35" s="3"/>
      <c r="L35"/>
      <c r="M35"/>
    </row>
    <row r="36" spans="1:14">
      <c r="A36" s="6" t="s">
        <v>163</v>
      </c>
      <c r="B36" s="6"/>
      <c r="C36" s="6"/>
      <c r="D36" s="6"/>
      <c r="E36" s="6"/>
      <c r="F36" s="16"/>
      <c r="G36" s="6"/>
      <c r="H36" s="6"/>
      <c r="I36" s="16"/>
      <c r="J36" s="6"/>
      <c r="K36" s="3"/>
      <c r="L36"/>
      <c r="M36"/>
    </row>
    <row r="37" spans="1:14">
      <c r="A37" s="6" t="s">
        <v>88</v>
      </c>
      <c r="B37" s="7">
        <f>+B3</f>
        <v>0</v>
      </c>
      <c r="C37" s="6"/>
      <c r="D37" s="6"/>
      <c r="E37" s="7">
        <f>+E3</f>
        <v>0.03</v>
      </c>
      <c r="F37" s="16"/>
      <c r="G37" s="6"/>
      <c r="H37" s="7">
        <f>+H3</f>
        <v>0.03</v>
      </c>
      <c r="I37" s="16"/>
      <c r="J37" s="6"/>
      <c r="K37" s="3"/>
      <c r="L37"/>
      <c r="M37"/>
    </row>
    <row r="38" spans="1:14">
      <c r="A38" s="6"/>
      <c r="B38" s="6" t="str">
        <f>+B4</f>
        <v>scr.</v>
      </c>
      <c r="C38" s="6"/>
      <c r="D38" s="6"/>
      <c r="E38" s="6" t="str">
        <f>+E4</f>
        <v>scr.</v>
      </c>
      <c r="F38" s="16"/>
      <c r="G38" s="6"/>
      <c r="H38" s="6" t="str">
        <f>+H4</f>
        <v>scr.</v>
      </c>
      <c r="I38" s="16"/>
      <c r="J38" s="6"/>
      <c r="K38" s="3"/>
      <c r="L38"/>
      <c r="M38"/>
    </row>
    <row r="39" spans="1:14">
      <c r="A39" s="6"/>
      <c r="B39" s="6">
        <f>SUMPRODUCT(B23:B29,$C14:$C20,$D14:$D20)</f>
        <v>6462.6645600000002</v>
      </c>
      <c r="C39" s="6"/>
      <c r="D39" s="6"/>
      <c r="E39" s="6">
        <f>SUMPRODUCT(E23:E29,$C14:$C20,$D14:$D20)</f>
        <v>4361.4217999199745</v>
      </c>
      <c r="F39" s="16"/>
      <c r="G39" s="6"/>
      <c r="H39" s="6">
        <f>SUMPRODUCT(H23:H29,$C14:$C20,$D14:$D20)</f>
        <v>4361.4217999199745</v>
      </c>
      <c r="I39" s="16"/>
      <c r="J39" s="6"/>
      <c r="K39" s="3"/>
      <c r="L39"/>
      <c r="M39"/>
    </row>
    <row r="40" spans="1:14">
      <c r="A40" s="6"/>
      <c r="B40" s="6"/>
      <c r="C40" s="6"/>
      <c r="D40" s="6"/>
      <c r="E40" s="6"/>
      <c r="F40" s="16"/>
      <c r="G40" s="6"/>
      <c r="H40" s="6"/>
      <c r="I40" s="16"/>
      <c r="J40" s="6"/>
      <c r="K40" s="3"/>
      <c r="L40"/>
      <c r="M40"/>
    </row>
    <row r="41" spans="1:14">
      <c r="A41" s="6" t="s">
        <v>102</v>
      </c>
      <c r="B41" s="6"/>
      <c r="C41" s="6"/>
      <c r="D41" s="6"/>
      <c r="E41" s="6"/>
      <c r="F41" s="16"/>
      <c r="G41" s="6"/>
      <c r="H41" s="6"/>
      <c r="I41" s="16"/>
      <c r="J41" s="6"/>
      <c r="K41" s="3"/>
      <c r="L41"/>
      <c r="M41"/>
    </row>
    <row r="42" spans="1:14">
      <c r="A42" s="6" t="s">
        <v>88</v>
      </c>
      <c r="B42" s="7">
        <f>B32</f>
        <v>0</v>
      </c>
      <c r="C42" s="7"/>
      <c r="D42" s="7"/>
      <c r="E42" s="7">
        <f>E32</f>
        <v>0.03</v>
      </c>
      <c r="F42" s="18"/>
      <c r="G42" s="7"/>
      <c r="H42" s="7">
        <f>H32</f>
        <v>0.03</v>
      </c>
      <c r="I42" s="16"/>
      <c r="J42" s="6"/>
      <c r="K42" s="3"/>
      <c r="L42"/>
      <c r="M42"/>
    </row>
    <row r="43" spans="1:14">
      <c r="A43" s="6"/>
      <c r="B43" s="6" t="str">
        <f>B33</f>
        <v>scr.</v>
      </c>
      <c r="C43" s="6"/>
      <c r="D43" s="6"/>
      <c r="E43" s="6" t="str">
        <f>E33</f>
        <v>scr.</v>
      </c>
      <c r="F43" s="16"/>
      <c r="G43" s="6"/>
      <c r="H43" s="6" t="str">
        <f>H33</f>
        <v>scr.</v>
      </c>
      <c r="I43" s="16"/>
      <c r="J43" s="6"/>
      <c r="K43" s="3"/>
      <c r="L43"/>
      <c r="M43"/>
    </row>
    <row r="44" spans="1:14">
      <c r="A44" s="6" t="s">
        <v>103</v>
      </c>
      <c r="B44" s="13">
        <f>SUM('Results of MISCAN cyt_cyt'!H240:H248)</f>
        <v>16637</v>
      </c>
      <c r="C44" s="6"/>
      <c r="D44" s="6"/>
      <c r="E44" s="13">
        <f>SUM('Results of MISCAN cyt_cyt'!R240:R248)</f>
        <v>11119.84146</v>
      </c>
      <c r="F44" s="16"/>
      <c r="G44" s="6"/>
      <c r="H44" s="13">
        <f>SUM('Results of MISCAN cyt_cyt'!AB240:AB248)</f>
        <v>11119.84146</v>
      </c>
      <c r="I44" s="16"/>
      <c r="J44" s="6"/>
      <c r="K44" s="3"/>
      <c r="L44"/>
      <c r="M44"/>
    </row>
    <row r="45" spans="1:14">
      <c r="A45" s="6" t="s">
        <v>104</v>
      </c>
      <c r="B45" s="13">
        <f>SUM('Results of MISCAN cyt_cyt'!H249:H255)</f>
        <v>13653</v>
      </c>
      <c r="C45" s="6"/>
      <c r="D45" s="6"/>
      <c r="E45" s="13">
        <f>SUM('Results of MISCAN cyt_cyt'!R249:R255)</f>
        <v>9442.71018</v>
      </c>
      <c r="F45" s="16"/>
      <c r="G45" s="6"/>
      <c r="H45" s="13">
        <f>SUM('Results of MISCAN cyt_cyt'!AB249:AB255)</f>
        <v>9442.71018</v>
      </c>
      <c r="I45" s="16"/>
      <c r="J45" s="6"/>
      <c r="K45" s="3"/>
      <c r="L45"/>
      <c r="M45"/>
    </row>
    <row r="46" spans="1:14">
      <c r="A46" s="6" t="s">
        <v>105</v>
      </c>
      <c r="B46" s="13">
        <f>SUM('Results of MISCAN cyt_cyt'!H256:H260)</f>
        <v>11239</v>
      </c>
      <c r="C46" s="6"/>
      <c r="D46" s="6"/>
      <c r="E46" s="13">
        <f>SUM('Results of MISCAN cyt_cyt'!R256:R260)</f>
        <v>8098.3550299999997</v>
      </c>
      <c r="F46" s="16"/>
      <c r="G46" s="6"/>
      <c r="H46" s="13">
        <f>SUM('Results of MISCAN cyt_cyt'!AB256:AB260)</f>
        <v>8098.3550299999997</v>
      </c>
      <c r="I46" s="16"/>
      <c r="J46" s="6"/>
      <c r="K46" s="3"/>
      <c r="L46"/>
      <c r="M46"/>
    </row>
    <row r="47" spans="1:14">
      <c r="A47" s="6" t="s">
        <v>106</v>
      </c>
      <c r="B47" s="13">
        <f>SUM('Results of MISCAN cyt_cyt'!H261:H263)</f>
        <v>36563</v>
      </c>
      <c r="C47" s="6"/>
      <c r="D47" s="6"/>
      <c r="E47" s="13">
        <f>SUM('Results of MISCAN cyt_cyt'!R261:R263)</f>
        <v>26448.971829999999</v>
      </c>
      <c r="F47" s="16"/>
      <c r="G47" s="6"/>
      <c r="H47" s="13">
        <f>SUM('Results of MISCAN cyt_cyt'!AB261:AB263)</f>
        <v>26448.971829999999</v>
      </c>
      <c r="I47" s="16"/>
      <c r="J47" s="6"/>
      <c r="K47" s="3"/>
      <c r="L47"/>
      <c r="M47"/>
    </row>
    <row r="48" spans="1:14">
      <c r="A48" s="6"/>
      <c r="B48" s="6"/>
      <c r="C48" s="6"/>
      <c r="D48" s="6"/>
      <c r="E48" s="6"/>
      <c r="F48" s="16"/>
      <c r="G48" s="6"/>
      <c r="H48" s="6"/>
      <c r="I48" s="16"/>
      <c r="J48" s="6"/>
      <c r="K48" s="3"/>
      <c r="L48"/>
      <c r="M48"/>
    </row>
    <row r="49" spans="1:13">
      <c r="A49" s="10" t="s">
        <v>107</v>
      </c>
      <c r="B49" s="10"/>
      <c r="C49" s="11" t="s">
        <v>98</v>
      </c>
      <c r="D49" s="11" t="s">
        <v>99</v>
      </c>
      <c r="E49" s="6"/>
      <c r="F49" s="16"/>
      <c r="G49" s="6"/>
      <c r="H49" s="6"/>
      <c r="I49" s="16"/>
      <c r="J49" s="6"/>
      <c r="K49" s="3"/>
      <c r="L49"/>
      <c r="M49"/>
    </row>
    <row r="50" spans="1:13">
      <c r="A50" s="10" t="s">
        <v>103</v>
      </c>
      <c r="B50" s="10">
        <f>Parameters!B30</f>
        <v>279.27</v>
      </c>
      <c r="C50" s="12">
        <f>Parameters!C30</f>
        <v>0.03</v>
      </c>
      <c r="D50" s="12">
        <f>Parameters!D30</f>
        <v>8.3000000000000004E-2</v>
      </c>
      <c r="E50" s="6"/>
      <c r="F50" s="16"/>
      <c r="G50" s="6"/>
      <c r="H50" s="6"/>
      <c r="I50" s="16"/>
      <c r="J50" s="6"/>
      <c r="K50" s="3"/>
      <c r="L50"/>
      <c r="M50"/>
    </row>
    <row r="51" spans="1:13">
      <c r="A51" s="10" t="s">
        <v>104</v>
      </c>
      <c r="B51" s="10">
        <f>Parameters!B31</f>
        <v>869.41</v>
      </c>
      <c r="C51" s="12">
        <f>Parameters!C31</f>
        <v>0.03</v>
      </c>
      <c r="D51" s="12">
        <f>Parameters!D31</f>
        <v>0.5</v>
      </c>
      <c r="E51" s="6"/>
      <c r="F51" s="16"/>
      <c r="G51" s="6"/>
      <c r="H51" s="6"/>
      <c r="I51" s="16"/>
      <c r="J51" s="6"/>
      <c r="K51" s="3"/>
      <c r="L51"/>
      <c r="M51"/>
    </row>
    <row r="52" spans="1:13">
      <c r="A52" s="10" t="s">
        <v>105</v>
      </c>
      <c r="B52" s="10">
        <f>Parameters!B32</f>
        <v>1286.73</v>
      </c>
      <c r="C52" s="12">
        <f>Parameters!C32</f>
        <v>7.0000000000000007E-2</v>
      </c>
      <c r="D52" s="12">
        <f>Parameters!D32</f>
        <v>1</v>
      </c>
      <c r="E52" s="6"/>
      <c r="F52" s="16"/>
      <c r="G52" s="6"/>
      <c r="H52" s="6"/>
      <c r="I52" s="16"/>
      <c r="J52" s="6"/>
      <c r="K52" s="3"/>
      <c r="L52"/>
      <c r="M52"/>
    </row>
    <row r="53" spans="1:13">
      <c r="A53" s="10" t="s">
        <v>106</v>
      </c>
      <c r="B53" s="10">
        <f>Parameters!B33</f>
        <v>1506.98</v>
      </c>
      <c r="C53" s="12">
        <f>Parameters!C33</f>
        <v>7.0000000000000007E-2</v>
      </c>
      <c r="D53" s="12">
        <f>Parameters!D33</f>
        <v>1</v>
      </c>
      <c r="E53" s="6"/>
      <c r="F53" s="16"/>
      <c r="G53" s="6"/>
      <c r="H53" s="6"/>
      <c r="I53" s="16"/>
      <c r="J53" s="6"/>
      <c r="K53" s="3"/>
      <c r="L53"/>
      <c r="M53"/>
    </row>
    <row r="54" spans="1:13">
      <c r="A54" s="6" t="s">
        <v>108</v>
      </c>
      <c r="B54" s="6"/>
      <c r="C54" s="6"/>
      <c r="D54" s="6"/>
      <c r="E54" s="6"/>
      <c r="F54" s="16"/>
      <c r="G54" s="6"/>
      <c r="H54" s="6"/>
      <c r="I54" s="16"/>
      <c r="J54" s="6"/>
      <c r="K54" s="3"/>
      <c r="L54"/>
      <c r="M54"/>
    </row>
    <row r="55" spans="1:13">
      <c r="A55" s="6" t="s">
        <v>88</v>
      </c>
      <c r="B55" s="7">
        <f>B42</f>
        <v>0</v>
      </c>
      <c r="C55" s="7"/>
      <c r="D55" s="7"/>
      <c r="E55" s="7">
        <f>E42</f>
        <v>0.03</v>
      </c>
      <c r="F55" s="18"/>
      <c r="G55" s="7"/>
      <c r="H55" s="7">
        <f>H42</f>
        <v>0.03</v>
      </c>
      <c r="I55" s="16"/>
      <c r="J55" s="6"/>
      <c r="K55" s="3"/>
      <c r="L55"/>
      <c r="M55"/>
    </row>
    <row r="56" spans="1:13">
      <c r="A56" s="6"/>
      <c r="B56" s="6">
        <f>SUMPRODUCT($B50:$B53,B44:B47)</f>
        <v>86077537.930000007</v>
      </c>
      <c r="C56" s="6"/>
      <c r="D56" s="6"/>
      <c r="E56" s="6">
        <f>SUMPRODUCT($B50:$B53,E44:E47)</f>
        <v>61593492.7182533</v>
      </c>
      <c r="F56" s="16"/>
      <c r="G56" s="6"/>
      <c r="H56" s="6">
        <f>SUMPRODUCT($B50:$B53,H44:H47)</f>
        <v>61593492.7182533</v>
      </c>
      <c r="I56" s="16"/>
      <c r="J56" s="6"/>
      <c r="K56" s="3"/>
      <c r="L56"/>
      <c r="M56"/>
    </row>
    <row r="57" spans="1:13">
      <c r="A57" s="6"/>
      <c r="B57" s="6"/>
      <c r="C57" s="6"/>
      <c r="D57" s="6"/>
      <c r="E57" s="6"/>
      <c r="F57" s="16"/>
      <c r="G57" s="6"/>
      <c r="H57" s="6"/>
      <c r="I57" s="16"/>
      <c r="J57" s="6"/>
      <c r="K57" s="3"/>
      <c r="L57"/>
      <c r="M57"/>
    </row>
    <row r="58" spans="1:13">
      <c r="A58" s="6" t="s">
        <v>176</v>
      </c>
      <c r="B58" s="6"/>
      <c r="C58" s="6"/>
      <c r="D58" s="6"/>
      <c r="E58" s="6"/>
      <c r="F58" s="16"/>
      <c r="G58" s="6"/>
      <c r="H58" s="6"/>
      <c r="I58" s="16"/>
      <c r="J58" s="6"/>
      <c r="K58" s="3"/>
      <c r="L58"/>
      <c r="M58"/>
    </row>
    <row r="59" spans="1:13">
      <c r="A59" s="6" t="s">
        <v>88</v>
      </c>
      <c r="B59" s="7">
        <f>B55</f>
        <v>0</v>
      </c>
      <c r="C59" s="7"/>
      <c r="D59" s="7"/>
      <c r="E59" s="7">
        <f>E55</f>
        <v>0.03</v>
      </c>
      <c r="F59" s="18"/>
      <c r="G59" s="7"/>
      <c r="H59" s="7">
        <f>H55</f>
        <v>0.03</v>
      </c>
      <c r="I59" s="16"/>
      <c r="J59" s="6"/>
      <c r="K59" s="3"/>
      <c r="L59"/>
      <c r="M59"/>
    </row>
    <row r="60" spans="1:13">
      <c r="A60" s="6"/>
      <c r="B60" s="6">
        <f>(B44*C50*D50)+(B45*C51*D51)+(B46*C52*D52)+(B47*C53*D53)</f>
        <v>3592.3611300000002</v>
      </c>
      <c r="C60" s="6"/>
      <c r="D60" s="6"/>
      <c r="E60" s="6">
        <f>(E44*C50*D50)+(E45*C51*D51)+(E46*C52*D52)+(E47*C53*D53)</f>
        <v>2587.6419381353999</v>
      </c>
      <c r="F60" s="16"/>
      <c r="G60" s="6"/>
      <c r="H60" s="6">
        <f>(H44*C50*D50)+(H45*C51*D51)+(H46*C52*D52)+(H47*C53*D53)</f>
        <v>2587.6419381353999</v>
      </c>
      <c r="I60" s="16"/>
      <c r="J60" s="6"/>
      <c r="K60" s="3"/>
      <c r="L60"/>
      <c r="M60"/>
    </row>
    <row r="61" spans="1:13">
      <c r="A61" s="6"/>
      <c r="B61" s="6"/>
      <c r="C61" s="6"/>
      <c r="D61" s="6"/>
      <c r="E61" s="6"/>
      <c r="F61" s="16"/>
      <c r="G61" s="6"/>
      <c r="H61" s="6"/>
      <c r="I61" s="16"/>
      <c r="J61" s="6"/>
      <c r="K61" s="3"/>
      <c r="L61"/>
      <c r="M61"/>
    </row>
    <row r="62" spans="1:13">
      <c r="A62" s="6" t="s">
        <v>109</v>
      </c>
      <c r="B62" s="6"/>
      <c r="C62" s="6"/>
      <c r="D62" s="6"/>
      <c r="E62" s="6"/>
      <c r="F62" s="16"/>
      <c r="G62" s="6"/>
      <c r="H62" s="6"/>
      <c r="I62" s="16"/>
      <c r="J62" s="6"/>
      <c r="K62" s="3"/>
      <c r="L62"/>
      <c r="M62"/>
    </row>
    <row r="63" spans="1:13">
      <c r="A63" s="6" t="s">
        <v>88</v>
      </c>
      <c r="B63" s="7">
        <f>+B55</f>
        <v>0</v>
      </c>
      <c r="C63" s="18"/>
      <c r="D63" s="7"/>
      <c r="E63" s="7">
        <f>+E55</f>
        <v>0.03</v>
      </c>
      <c r="F63" s="18"/>
      <c r="G63" s="7"/>
      <c r="H63" s="7">
        <f>+H55</f>
        <v>0.03</v>
      </c>
      <c r="I63" s="16"/>
      <c r="J63" s="6"/>
      <c r="K63" s="3"/>
      <c r="L63"/>
      <c r="M63"/>
    </row>
    <row r="64" spans="1:13">
      <c r="A64" s="6" t="s">
        <v>110</v>
      </c>
      <c r="B64" s="6">
        <v>0</v>
      </c>
      <c r="C64" s="16"/>
      <c r="D64" s="6"/>
      <c r="E64" s="6">
        <v>0</v>
      </c>
      <c r="F64" s="16"/>
      <c r="G64" s="6"/>
      <c r="H64" s="6">
        <v>0</v>
      </c>
      <c r="I64" s="16"/>
      <c r="J64" s="6"/>
      <c r="K64" s="3"/>
      <c r="L64"/>
      <c r="M64"/>
    </row>
    <row r="65" spans="1:13">
      <c r="A65" s="6" t="s">
        <v>111</v>
      </c>
      <c r="B65" s="8">
        <f>'Results of MISCAN cyt_cyt'!B17</f>
        <v>5295</v>
      </c>
      <c r="C65" s="16"/>
      <c r="D65" s="6"/>
      <c r="E65" s="8">
        <f>'Results of MISCAN cyt_cyt'!D17</f>
        <v>3336</v>
      </c>
      <c r="F65" s="16"/>
      <c r="G65" s="6"/>
      <c r="H65" s="8">
        <f>'Results of MISCAN cyt_cyt'!F17</f>
        <v>3336</v>
      </c>
      <c r="I65" s="16"/>
      <c r="J65" s="6"/>
      <c r="K65" s="3"/>
      <c r="L65"/>
      <c r="M65"/>
    </row>
    <row r="66" spans="1:13">
      <c r="A66" s="6" t="s">
        <v>112</v>
      </c>
      <c r="B66" s="8">
        <f>'Results of MISCAN cyt_cyt'!B19</f>
        <v>9587</v>
      </c>
      <c r="C66" s="16"/>
      <c r="D66" s="6"/>
      <c r="E66" s="8">
        <f>'Results of MISCAN cyt_cyt'!D19</f>
        <v>5091.8999999999996</v>
      </c>
      <c r="F66" s="16"/>
      <c r="G66" s="6"/>
      <c r="H66" s="8">
        <f>'Results of MISCAN cyt_cyt'!F19</f>
        <v>5091.8999999999996</v>
      </c>
      <c r="I66" s="16"/>
      <c r="J66" s="6"/>
      <c r="K66" s="3"/>
      <c r="L66"/>
      <c r="M66"/>
    </row>
    <row r="67" spans="1:13">
      <c r="A67" s="6" t="s">
        <v>113</v>
      </c>
      <c r="B67" s="6">
        <f>SUM(B64:B66)</f>
        <v>14882</v>
      </c>
      <c r="C67" s="16"/>
      <c r="D67" s="6"/>
      <c r="E67" s="6">
        <f>SUM(E64:E66)</f>
        <v>8427.9</v>
      </c>
      <c r="F67" s="16"/>
      <c r="G67" s="6"/>
      <c r="H67" s="6">
        <f>SUM(H64:H66)</f>
        <v>8427.9</v>
      </c>
      <c r="I67" s="16"/>
      <c r="J67" s="6"/>
      <c r="K67" s="3"/>
      <c r="L67"/>
      <c r="M67"/>
    </row>
    <row r="68" spans="1:13">
      <c r="A68" s="6"/>
      <c r="B68" s="6"/>
      <c r="C68" s="18"/>
      <c r="D68" s="6"/>
      <c r="E68" s="6"/>
      <c r="F68" s="18"/>
      <c r="G68" s="14"/>
      <c r="H68" s="6"/>
      <c r="I68" s="18"/>
      <c r="J68" s="14"/>
      <c r="K68" s="3"/>
      <c r="L68"/>
      <c r="M68"/>
    </row>
    <row r="69" spans="1:13">
      <c r="A69" s="6" t="s">
        <v>114</v>
      </c>
      <c r="B69" s="6"/>
      <c r="C69" s="18"/>
      <c r="D69" s="6"/>
      <c r="E69" s="6"/>
      <c r="F69" s="16"/>
      <c r="G69" s="6"/>
      <c r="H69" s="6"/>
      <c r="I69" s="16"/>
      <c r="J69" s="6"/>
      <c r="K69" s="3"/>
      <c r="L69"/>
      <c r="M69"/>
    </row>
    <row r="70" spans="1:13">
      <c r="A70" s="6" t="s">
        <v>88</v>
      </c>
      <c r="B70" s="7">
        <f>B63</f>
        <v>0</v>
      </c>
      <c r="C70" s="18"/>
      <c r="D70" s="7"/>
      <c r="E70" s="7">
        <f>E63</f>
        <v>0.03</v>
      </c>
      <c r="F70" s="18"/>
      <c r="G70" s="7"/>
      <c r="H70" s="7">
        <f>H63</f>
        <v>0.03</v>
      </c>
      <c r="I70" s="16"/>
      <c r="J70" s="6"/>
      <c r="K70" s="3"/>
      <c r="L70"/>
      <c r="M70"/>
    </row>
    <row r="71" spans="1:13">
      <c r="A71" s="6" t="s">
        <v>115</v>
      </c>
      <c r="B71" s="8">
        <f>'Results of MISCAN cyt_cyt'!H264</f>
        <v>1189</v>
      </c>
      <c r="C71" s="16"/>
      <c r="D71" s="6"/>
      <c r="E71" s="8">
        <f>'Results of MISCAN cyt_cyt'!R264</f>
        <v>861.86639000000002</v>
      </c>
      <c r="F71" s="16"/>
      <c r="G71" s="6"/>
      <c r="H71" s="8">
        <f>'Results of MISCAN cyt_cyt'!AB264</f>
        <v>861.86639000000002</v>
      </c>
      <c r="I71" s="16"/>
      <c r="J71" s="6"/>
      <c r="K71" s="3"/>
      <c r="L71"/>
      <c r="M71"/>
    </row>
    <row r="72" spans="1:13">
      <c r="A72" s="6" t="s">
        <v>116</v>
      </c>
      <c r="B72" s="8">
        <f>'Results of MISCAN cyt_cyt'!H265</f>
        <v>648</v>
      </c>
      <c r="C72" s="16"/>
      <c r="D72" s="6"/>
      <c r="E72" s="8">
        <f>'Results of MISCAN cyt_cyt'!R265</f>
        <v>469.51727</v>
      </c>
      <c r="F72" s="16"/>
      <c r="G72" s="6"/>
      <c r="H72" s="8">
        <f>'Results of MISCAN cyt_cyt'!AB265</f>
        <v>469.51727</v>
      </c>
      <c r="I72" s="16"/>
      <c r="J72" s="6"/>
      <c r="K72" s="3"/>
      <c r="L72"/>
      <c r="M72"/>
    </row>
    <row r="73" spans="1:13">
      <c r="A73" s="6" t="s">
        <v>117</v>
      </c>
      <c r="B73" s="8">
        <f>'Results of MISCAN cyt_cyt'!H266</f>
        <v>186</v>
      </c>
      <c r="C73" s="16"/>
      <c r="D73" s="6"/>
      <c r="E73" s="8">
        <f>'Results of MISCAN cyt_cyt'!R266</f>
        <v>131.94487000000001</v>
      </c>
      <c r="F73" s="16"/>
      <c r="G73" s="6"/>
      <c r="H73" s="8">
        <f>'Results of MISCAN cyt_cyt'!AB266</f>
        <v>131.94487000000001</v>
      </c>
      <c r="I73" s="16"/>
      <c r="J73" s="6"/>
      <c r="K73" s="3"/>
      <c r="L73"/>
      <c r="M73"/>
    </row>
    <row r="74" spans="1:13">
      <c r="A74" s="6"/>
      <c r="B74" s="6"/>
      <c r="C74" s="16"/>
      <c r="D74" s="6"/>
      <c r="E74" s="6"/>
      <c r="F74" s="16"/>
      <c r="G74" s="6"/>
      <c r="H74" s="6"/>
      <c r="I74" s="16"/>
      <c r="J74" s="6"/>
      <c r="K74" s="3"/>
      <c r="L74"/>
      <c r="M74"/>
    </row>
    <row r="75" spans="1:13">
      <c r="A75" s="6" t="s">
        <v>118</v>
      </c>
      <c r="B75" s="6"/>
      <c r="C75" s="16"/>
      <c r="D75" s="6"/>
      <c r="E75" s="6"/>
      <c r="F75" s="16"/>
      <c r="G75" s="6"/>
      <c r="H75" s="6"/>
      <c r="I75" s="16"/>
      <c r="J75" s="6"/>
      <c r="K75" s="3"/>
      <c r="L75"/>
      <c r="M75"/>
    </row>
    <row r="76" spans="1:13">
      <c r="A76" s="6" t="s">
        <v>88</v>
      </c>
      <c r="B76" s="7">
        <f>B63</f>
        <v>0</v>
      </c>
      <c r="C76" s="18"/>
      <c r="D76" s="7"/>
      <c r="E76" s="7">
        <f>E63</f>
        <v>0.03</v>
      </c>
      <c r="F76" s="18"/>
      <c r="G76" s="7"/>
      <c r="H76" s="7">
        <f>H63</f>
        <v>0.03</v>
      </c>
      <c r="I76" s="16"/>
      <c r="J76" s="6"/>
      <c r="K76" s="3"/>
      <c r="L76"/>
      <c r="M76"/>
    </row>
    <row r="77" spans="1:13">
      <c r="A77" s="6" t="s">
        <v>110</v>
      </c>
      <c r="B77" s="6">
        <f>B64</f>
        <v>0</v>
      </c>
      <c r="C77" s="16"/>
      <c r="D77" s="6"/>
      <c r="E77" s="6">
        <f>E64</f>
        <v>0</v>
      </c>
      <c r="F77" s="16"/>
      <c r="G77" s="6"/>
      <c r="H77" s="6">
        <f>H64</f>
        <v>0</v>
      </c>
      <c r="I77" s="16"/>
      <c r="J77" s="6"/>
      <c r="K77" s="3"/>
      <c r="L77"/>
      <c r="M77"/>
    </row>
    <row r="78" spans="1:13">
      <c r="A78" s="6" t="s">
        <v>111</v>
      </c>
      <c r="B78" s="6">
        <f>B65</f>
        <v>5295</v>
      </c>
      <c r="C78" s="16"/>
      <c r="D78" s="6"/>
      <c r="E78" s="6">
        <f>E65</f>
        <v>3336</v>
      </c>
      <c r="F78" s="16"/>
      <c r="G78" s="6"/>
      <c r="H78" s="6">
        <f>H65</f>
        <v>3336</v>
      </c>
      <c r="I78" s="16"/>
      <c r="J78" s="6"/>
      <c r="K78" s="3"/>
      <c r="L78"/>
      <c r="M78"/>
    </row>
    <row r="79" spans="1:13">
      <c r="A79" s="6" t="s">
        <v>112</v>
      </c>
      <c r="B79" s="6">
        <f>B66</f>
        <v>9587</v>
      </c>
      <c r="C79" s="16"/>
      <c r="D79" s="6"/>
      <c r="E79" s="6">
        <f>E66</f>
        <v>5091.8999999999996</v>
      </c>
      <c r="F79" s="16"/>
      <c r="G79" s="6"/>
      <c r="H79" s="6">
        <f>H66</f>
        <v>5091.8999999999996</v>
      </c>
      <c r="I79" s="16"/>
      <c r="J79" s="6"/>
      <c r="K79" s="3"/>
      <c r="L79"/>
      <c r="M79"/>
    </row>
    <row r="80" spans="1:13">
      <c r="A80" s="6" t="s">
        <v>115</v>
      </c>
      <c r="B80" s="6">
        <f>B71</f>
        <v>1189</v>
      </c>
      <c r="C80" s="16"/>
      <c r="D80" s="6"/>
      <c r="E80" s="6">
        <f>E71</f>
        <v>861.86639000000002</v>
      </c>
      <c r="F80" s="16"/>
      <c r="G80" s="6"/>
      <c r="H80" s="6">
        <f>H71</f>
        <v>861.86639000000002</v>
      </c>
      <c r="I80" s="16"/>
      <c r="J80" s="6"/>
      <c r="K80" s="3"/>
      <c r="L80"/>
      <c r="M80"/>
    </row>
    <row r="81" spans="1:13">
      <c r="A81" s="6" t="s">
        <v>116</v>
      </c>
      <c r="B81" s="6">
        <f>B72</f>
        <v>648</v>
      </c>
      <c r="C81" s="16"/>
      <c r="D81" s="6"/>
      <c r="E81" s="6">
        <f>E72</f>
        <v>469.51727</v>
      </c>
      <c r="F81" s="16"/>
      <c r="G81" s="6"/>
      <c r="H81" s="6">
        <f>H72</f>
        <v>469.51727</v>
      </c>
      <c r="I81" s="16"/>
      <c r="J81" s="6"/>
      <c r="K81" s="3"/>
      <c r="L81"/>
      <c r="M81"/>
    </row>
    <row r="82" spans="1:13">
      <c r="A82" s="6" t="s">
        <v>117</v>
      </c>
      <c r="B82" s="6">
        <f>B73</f>
        <v>186</v>
      </c>
      <c r="C82" s="16"/>
      <c r="D82" s="6"/>
      <c r="E82" s="6">
        <f>E73</f>
        <v>131.94487000000001</v>
      </c>
      <c r="F82" s="16"/>
      <c r="G82" s="6"/>
      <c r="H82" s="6">
        <f>H73</f>
        <v>131.94487000000001</v>
      </c>
      <c r="I82" s="16"/>
      <c r="J82" s="6"/>
      <c r="K82" s="3"/>
      <c r="L82"/>
      <c r="M82"/>
    </row>
    <row r="83" spans="1:13">
      <c r="A83" s="6" t="s">
        <v>119</v>
      </c>
      <c r="B83" s="8">
        <f>'Results of MISCAN cyt_cyt'!B32</f>
        <v>7779</v>
      </c>
      <c r="C83" s="16"/>
      <c r="D83" s="6"/>
      <c r="E83" s="8">
        <f>'Results of MISCAN cyt_cyt'!D32</f>
        <v>3993.3</v>
      </c>
      <c r="F83" s="16"/>
      <c r="G83" s="6"/>
      <c r="H83" s="8">
        <f>'Results of MISCAN cyt_cyt'!F32</f>
        <v>3993.3</v>
      </c>
      <c r="I83" s="16"/>
      <c r="J83" s="6"/>
      <c r="K83" s="6"/>
    </row>
    <row r="84" spans="1:13">
      <c r="A84" s="6"/>
      <c r="B84" s="6"/>
      <c r="C84" s="6"/>
      <c r="D84" s="6"/>
      <c r="E84" s="6"/>
      <c r="F84" s="16"/>
      <c r="G84" s="6"/>
      <c r="H84" s="6"/>
      <c r="I84" s="16"/>
      <c r="J84" s="6"/>
      <c r="K84" s="6"/>
    </row>
    <row r="85" spans="1:13">
      <c r="A85" s="10" t="s">
        <v>120</v>
      </c>
      <c r="B85" s="10"/>
      <c r="C85" s="11" t="s">
        <v>98</v>
      </c>
      <c r="D85" s="11" t="s">
        <v>99</v>
      </c>
      <c r="E85" s="6"/>
      <c r="F85" s="16"/>
      <c r="G85" s="6"/>
      <c r="H85" s="6"/>
      <c r="I85" s="16"/>
      <c r="J85" s="6"/>
      <c r="K85" s="6"/>
    </row>
    <row r="86" spans="1:13">
      <c r="A86" s="10" t="s">
        <v>110</v>
      </c>
      <c r="B86" s="10">
        <f>Parameters!B36</f>
        <v>4935.1099999999997</v>
      </c>
      <c r="C86" s="12">
        <f>Parameters!C36</f>
        <v>6.2E-2</v>
      </c>
      <c r="D86" s="12">
        <f>Parameters!D36</f>
        <v>5</v>
      </c>
      <c r="E86" s="6"/>
      <c r="F86" s="16"/>
      <c r="G86" s="6"/>
      <c r="H86" s="6"/>
      <c r="I86" s="16"/>
      <c r="J86" s="6"/>
      <c r="K86" s="6"/>
    </row>
    <row r="87" spans="1:13">
      <c r="A87" s="10" t="s">
        <v>111</v>
      </c>
      <c r="B87" s="10">
        <f>Parameters!B37</f>
        <v>11702.83</v>
      </c>
      <c r="C87" s="12">
        <f>Parameters!C37</f>
        <v>6.2E-2</v>
      </c>
      <c r="D87" s="12">
        <f>Parameters!D37</f>
        <v>5</v>
      </c>
      <c r="E87" s="6"/>
      <c r="F87" s="16"/>
      <c r="G87" s="6"/>
      <c r="H87" s="6"/>
      <c r="I87" s="16"/>
      <c r="J87" s="6"/>
      <c r="K87" s="6"/>
    </row>
    <row r="88" spans="1:13">
      <c r="A88" s="10" t="s">
        <v>112</v>
      </c>
      <c r="B88" s="10">
        <f>Parameters!B38</f>
        <v>10773.35</v>
      </c>
      <c r="C88" s="12">
        <f>Parameters!C38</f>
        <v>0.28000000000000003</v>
      </c>
      <c r="D88" s="12">
        <f>Parameters!D38</f>
        <v>5</v>
      </c>
      <c r="E88" s="6"/>
      <c r="F88" s="16"/>
      <c r="G88" s="6"/>
      <c r="H88" s="6"/>
      <c r="I88" s="16"/>
      <c r="J88" s="6"/>
      <c r="K88" s="6"/>
    </row>
    <row r="89" spans="1:13">
      <c r="A89" s="10" t="s">
        <v>115</v>
      </c>
      <c r="B89" s="10">
        <f>Parameters!B39</f>
        <v>4935.1099999999997</v>
      </c>
      <c r="C89" s="12">
        <f>Parameters!C39</f>
        <v>6.2E-2</v>
      </c>
      <c r="D89" s="12">
        <f>Parameters!D39</f>
        <v>5</v>
      </c>
      <c r="E89" s="6"/>
      <c r="F89" s="16"/>
      <c r="G89" s="6"/>
      <c r="H89" s="6"/>
      <c r="I89" s="16"/>
      <c r="J89" s="6"/>
      <c r="K89" s="6"/>
    </row>
    <row r="90" spans="1:13">
      <c r="A90" s="10" t="s">
        <v>116</v>
      </c>
      <c r="B90" s="10">
        <f>Parameters!B40</f>
        <v>11702.83</v>
      </c>
      <c r="C90" s="12">
        <f>Parameters!C40</f>
        <v>6.2E-2</v>
      </c>
      <c r="D90" s="12">
        <f>Parameters!D40</f>
        <v>5</v>
      </c>
      <c r="E90" s="6"/>
      <c r="F90" s="16"/>
      <c r="G90" s="6"/>
      <c r="H90" s="6"/>
      <c r="I90" s="16"/>
      <c r="J90" s="6"/>
      <c r="K90" s="6"/>
    </row>
    <row r="91" spans="1:13">
      <c r="A91" s="10" t="s">
        <v>117</v>
      </c>
      <c r="B91" s="10">
        <f>Parameters!B41</f>
        <v>11535.27</v>
      </c>
      <c r="C91" s="12">
        <f>Parameters!C41</f>
        <v>0.28000000000000003</v>
      </c>
      <c r="D91" s="12">
        <f>Parameters!D41</f>
        <v>5</v>
      </c>
      <c r="E91" s="6"/>
      <c r="F91" s="16"/>
      <c r="G91" s="6"/>
      <c r="H91" s="6"/>
      <c r="I91" s="16"/>
      <c r="J91" s="6"/>
      <c r="K91" s="6"/>
    </row>
    <row r="92" spans="1:13">
      <c r="A92" s="10" t="s">
        <v>180</v>
      </c>
      <c r="B92" s="10">
        <f>Parameters!B42</f>
        <v>26208.86</v>
      </c>
      <c r="C92" s="12">
        <f>Parameters!C42</f>
        <v>0.71199999999999997</v>
      </c>
      <c r="D92" s="12">
        <f>Parameters!D42</f>
        <v>8.3000000000000004E-2</v>
      </c>
      <c r="E92" s="6"/>
      <c r="F92" s="16"/>
      <c r="G92" s="6"/>
      <c r="H92" s="6"/>
      <c r="I92" s="16"/>
      <c r="J92" s="6"/>
      <c r="K92" s="6"/>
    </row>
    <row r="93" spans="1:13">
      <c r="A93" s="6"/>
      <c r="B93" s="6"/>
      <c r="C93" s="6"/>
      <c r="D93" s="6"/>
      <c r="E93" s="6"/>
      <c r="F93" s="16"/>
      <c r="G93" s="6"/>
      <c r="H93" s="6"/>
      <c r="I93" s="16"/>
      <c r="J93" s="6"/>
      <c r="K93" s="6"/>
    </row>
    <row r="94" spans="1:13">
      <c r="A94" s="6" t="s">
        <v>121</v>
      </c>
      <c r="B94" s="6"/>
      <c r="C94" s="6"/>
      <c r="D94" s="6"/>
      <c r="E94" s="6"/>
      <c r="F94" s="16"/>
      <c r="G94" s="6"/>
      <c r="H94" s="6"/>
      <c r="I94" s="16"/>
      <c r="J94" s="6"/>
      <c r="K94" s="6"/>
    </row>
    <row r="95" spans="1:13">
      <c r="A95" s="6" t="s">
        <v>88</v>
      </c>
      <c r="B95" s="7">
        <f>+B76</f>
        <v>0</v>
      </c>
      <c r="C95" s="7"/>
      <c r="D95" s="7"/>
      <c r="E95" s="7">
        <f>+E76</f>
        <v>0.03</v>
      </c>
      <c r="F95" s="18"/>
      <c r="G95" s="7"/>
      <c r="H95" s="7">
        <f>+H76</f>
        <v>0.03</v>
      </c>
      <c r="I95" s="16"/>
      <c r="J95" s="6"/>
      <c r="K95" s="6"/>
    </row>
    <row r="96" spans="1:13">
      <c r="A96" s="6" t="s">
        <v>122</v>
      </c>
      <c r="B96" s="6">
        <f>SUMPRODUCT($B86:$B91,B77:B82)</f>
        <v>180847431.15000001</v>
      </c>
      <c r="C96" s="6"/>
      <c r="D96" s="6"/>
      <c r="E96" s="6">
        <f>SUMPRODUCT($B86:$B91,E77:E82)</f>
        <v>105167567.6783919</v>
      </c>
      <c r="F96" s="16"/>
      <c r="G96" s="6"/>
      <c r="H96" s="6">
        <f>SUMPRODUCT($B86:$B91,H77:H82)</f>
        <v>105167567.6783919</v>
      </c>
      <c r="I96" s="16"/>
      <c r="J96" s="6"/>
      <c r="K96" s="6"/>
    </row>
    <row r="97" spans="1:11">
      <c r="A97" s="6" t="s">
        <v>123</v>
      </c>
      <c r="B97" s="6">
        <f>B83*$B92</f>
        <v>203878721.94</v>
      </c>
      <c r="C97" s="6"/>
      <c r="D97" s="6"/>
      <c r="E97" s="6">
        <f>E83*$B92</f>
        <v>104659840.63800001</v>
      </c>
      <c r="F97" s="16"/>
      <c r="G97" s="6"/>
      <c r="H97" s="6">
        <f>H83*$B92</f>
        <v>104659840.63800001</v>
      </c>
      <c r="I97" s="16"/>
      <c r="J97" s="6"/>
      <c r="K97" s="6"/>
    </row>
    <row r="98" spans="1:11">
      <c r="A98" s="6" t="s">
        <v>113</v>
      </c>
      <c r="B98" s="6">
        <f>+SUM(B96:B97)</f>
        <v>384726153.09000003</v>
      </c>
      <c r="C98" s="6"/>
      <c r="D98" s="6"/>
      <c r="E98" s="6">
        <f>+SUM(E96:E97)</f>
        <v>209827408.31639192</v>
      </c>
      <c r="F98" s="16"/>
      <c r="G98" s="6"/>
      <c r="H98" s="6">
        <f>+SUM(H96:H97)</f>
        <v>209827408.31639192</v>
      </c>
      <c r="I98" s="16"/>
      <c r="J98" s="6"/>
      <c r="K98" s="6"/>
    </row>
    <row r="99" spans="1:11">
      <c r="A99" s="6"/>
      <c r="B99" s="6"/>
      <c r="C99" s="6"/>
      <c r="D99" s="6"/>
      <c r="E99" s="6"/>
      <c r="F99" s="16"/>
      <c r="G99" s="6"/>
      <c r="H99" s="6"/>
      <c r="I99" s="16"/>
      <c r="J99" s="6"/>
      <c r="K99" s="6"/>
    </row>
    <row r="100" spans="1:11">
      <c r="A100" s="6" t="s">
        <v>165</v>
      </c>
      <c r="B100" s="6"/>
      <c r="C100" s="6"/>
      <c r="D100" s="6"/>
      <c r="E100" s="6"/>
      <c r="F100" s="16"/>
      <c r="G100" s="6"/>
      <c r="H100" s="6"/>
      <c r="I100" s="16"/>
      <c r="J100" s="6"/>
      <c r="K100" s="6"/>
    </row>
    <row r="101" spans="1:11">
      <c r="A101" s="6" t="s">
        <v>88</v>
      </c>
      <c r="B101" s="7">
        <f>+B76</f>
        <v>0</v>
      </c>
      <c r="C101" s="7"/>
      <c r="D101" s="7"/>
      <c r="E101" s="7">
        <f>+E76</f>
        <v>0.03</v>
      </c>
      <c r="F101" s="18"/>
      <c r="G101" s="7"/>
      <c r="H101" s="7">
        <f>+H76</f>
        <v>0.03</v>
      </c>
      <c r="I101" s="16"/>
      <c r="J101" s="6"/>
      <c r="K101" s="6"/>
    </row>
    <row r="102" spans="1:11">
      <c r="A102" s="6" t="s">
        <v>122</v>
      </c>
      <c r="B102" s="6">
        <f>SUMPRODUCT(B77:B82,C86:C91,D86:D91)</f>
        <v>15893.12</v>
      </c>
      <c r="C102" s="6"/>
      <c r="D102" s="6"/>
      <c r="E102" s="6">
        <f>SUMPRODUCT(E77:E82,C86:C91,D86:D91)</f>
        <v>8760.2717525999997</v>
      </c>
      <c r="F102" s="16"/>
      <c r="G102" s="6"/>
      <c r="H102" s="6">
        <f>SUMPRODUCT(H77:H82,C86:C91,D86:D91)</f>
        <v>8760.2717525999997</v>
      </c>
      <c r="I102" s="16"/>
      <c r="J102" s="6"/>
      <c r="K102" s="6"/>
    </row>
    <row r="103" spans="1:11">
      <c r="A103" s="6" t="s">
        <v>123</v>
      </c>
      <c r="B103" s="6">
        <f>B83*C92*D92</f>
        <v>459.70778400000006</v>
      </c>
      <c r="C103" s="6"/>
      <c r="D103" s="6"/>
      <c r="E103" s="6">
        <f>E83*C92*D92</f>
        <v>235.98805680000001</v>
      </c>
      <c r="F103" s="16"/>
      <c r="G103" s="6"/>
      <c r="H103" s="6">
        <f>H83*C92*D92</f>
        <v>235.98805680000001</v>
      </c>
      <c r="I103" s="16"/>
      <c r="J103" s="6"/>
      <c r="K103" s="6"/>
    </row>
    <row r="104" spans="1:11">
      <c r="A104" s="6" t="s">
        <v>113</v>
      </c>
      <c r="B104" s="6">
        <f>+SUM(B102:B103)</f>
        <v>16352.827784000001</v>
      </c>
      <c r="C104" s="6"/>
      <c r="D104" s="6"/>
      <c r="E104" s="6">
        <f>+SUM(E102:E103)</f>
        <v>8996.2598094000004</v>
      </c>
      <c r="F104" s="16"/>
      <c r="G104" s="6"/>
      <c r="H104" s="6">
        <f>+SUM(H102:H103)</f>
        <v>8996.2598094000004</v>
      </c>
      <c r="I104" s="16"/>
      <c r="J104" s="6"/>
      <c r="K104" s="6"/>
    </row>
    <row r="105" spans="1:11">
      <c r="A105" s="6"/>
      <c r="B105" s="6"/>
      <c r="C105" s="16"/>
      <c r="D105" s="6"/>
      <c r="E105" s="6"/>
      <c r="F105" s="16"/>
      <c r="G105" s="6"/>
      <c r="H105" s="6"/>
      <c r="I105" s="16"/>
      <c r="J105" s="6"/>
      <c r="K105" s="6"/>
    </row>
    <row r="106" spans="1:11">
      <c r="A106" s="6" t="s">
        <v>124</v>
      </c>
      <c r="B106" s="6"/>
      <c r="C106" s="16"/>
      <c r="D106" s="6"/>
      <c r="E106" s="6"/>
      <c r="F106" s="16"/>
      <c r="G106" s="6"/>
      <c r="H106" s="6"/>
      <c r="I106" s="16"/>
      <c r="J106" s="6"/>
    </row>
    <row r="107" spans="1:11">
      <c r="A107" s="6" t="s">
        <v>88</v>
      </c>
      <c r="B107" s="7">
        <f>+B95</f>
        <v>0</v>
      </c>
      <c r="C107" s="18"/>
      <c r="D107" s="7"/>
      <c r="E107" s="7">
        <f>+E95</f>
        <v>0.03</v>
      </c>
      <c r="F107" s="18"/>
      <c r="G107" s="7"/>
      <c r="H107" s="7">
        <f>+H95</f>
        <v>0.03</v>
      </c>
      <c r="I107" s="16"/>
      <c r="J107" s="6"/>
    </row>
    <row r="108" spans="1:11">
      <c r="A108" s="6" t="s">
        <v>125</v>
      </c>
      <c r="B108" s="6">
        <f>B83</f>
        <v>7779</v>
      </c>
      <c r="C108" s="16"/>
      <c r="D108" s="6"/>
      <c r="E108" s="6">
        <f>E83</f>
        <v>3993.3</v>
      </c>
      <c r="F108" s="16"/>
      <c r="G108" s="6"/>
      <c r="H108" s="6">
        <f>H83</f>
        <v>3993.3</v>
      </c>
      <c r="I108" s="16"/>
      <c r="J108" s="6"/>
    </row>
    <row r="109" spans="1:11">
      <c r="A109" s="6" t="s">
        <v>126</v>
      </c>
      <c r="B109" s="8">
        <f>'Results of MISCAN cyt_cyt'!B34</f>
        <v>258502.5</v>
      </c>
      <c r="C109" s="16"/>
      <c r="D109" s="6"/>
      <c r="E109" s="8">
        <f>'Results of MISCAN cyt_cyt'!D34</f>
        <v>132295</v>
      </c>
      <c r="F109" s="16"/>
      <c r="G109" s="6"/>
      <c r="H109" s="8">
        <f>'Results of MISCAN cyt_cyt'!F34</f>
        <v>132295</v>
      </c>
      <c r="I109" s="16"/>
      <c r="J109" s="6"/>
    </row>
    <row r="110" spans="1:11">
      <c r="A110" s="6"/>
      <c r="B110" s="6"/>
      <c r="C110" s="16"/>
      <c r="D110" s="6"/>
      <c r="E110" s="6"/>
      <c r="F110" s="16"/>
      <c r="G110" s="6"/>
      <c r="H110" s="6"/>
      <c r="I110" s="16"/>
      <c r="J110" s="6"/>
    </row>
    <row r="111" spans="1:11">
      <c r="A111" s="6" t="s">
        <v>127</v>
      </c>
      <c r="B111" s="6"/>
      <c r="C111" s="16"/>
      <c r="D111" s="6"/>
      <c r="E111" s="6"/>
      <c r="F111" s="16"/>
      <c r="G111" s="6"/>
      <c r="H111" s="6"/>
      <c r="I111" s="16"/>
      <c r="J111" s="6"/>
    </row>
    <row r="112" spans="1:11">
      <c r="A112" s="6" t="s">
        <v>128</v>
      </c>
      <c r="B112" s="6"/>
      <c r="C112" s="16"/>
      <c r="D112" s="6"/>
      <c r="E112" s="6"/>
      <c r="F112" s="16"/>
      <c r="G112" s="6"/>
      <c r="H112" s="6"/>
      <c r="I112" s="16"/>
      <c r="J112" s="6"/>
    </row>
    <row r="113" spans="1:10">
      <c r="A113" s="6" t="s">
        <v>88</v>
      </c>
      <c r="B113" s="7">
        <f>+B107</f>
        <v>0</v>
      </c>
      <c r="C113" s="18"/>
      <c r="D113" s="7"/>
      <c r="E113" s="7">
        <f>+E107</f>
        <v>0.03</v>
      </c>
      <c r="F113" s="18"/>
      <c r="G113" s="7"/>
      <c r="H113" s="7">
        <f>+H107</f>
        <v>0.03</v>
      </c>
      <c r="I113" s="16"/>
      <c r="J113" s="6"/>
    </row>
    <row r="114" spans="1:10">
      <c r="A114" s="6" t="s">
        <v>181</v>
      </c>
      <c r="B114" s="6">
        <f>+B34</f>
        <v>1026261005.25</v>
      </c>
      <c r="C114" s="16"/>
      <c r="D114" s="6"/>
      <c r="E114" s="6">
        <f>+E34</f>
        <v>695897692.35859966</v>
      </c>
      <c r="F114" s="16"/>
      <c r="G114" s="6"/>
      <c r="H114" s="6">
        <f>+H34</f>
        <v>695897692.35859966</v>
      </c>
      <c r="I114" s="16"/>
      <c r="J114" s="6"/>
    </row>
    <row r="115" spans="1:10">
      <c r="A115" s="6" t="s">
        <v>129</v>
      </c>
      <c r="B115" s="6">
        <f>+B56</f>
        <v>86077537.930000007</v>
      </c>
      <c r="C115" s="16"/>
      <c r="D115" s="6"/>
      <c r="E115" s="6">
        <f>+E56</f>
        <v>61593492.7182533</v>
      </c>
      <c r="F115" s="16"/>
      <c r="G115" s="6"/>
      <c r="H115" s="6">
        <f>+H56</f>
        <v>61593492.7182533</v>
      </c>
      <c r="I115" s="16"/>
      <c r="J115" s="6"/>
    </row>
    <row r="116" spans="1:10">
      <c r="A116" s="6" t="s">
        <v>130</v>
      </c>
      <c r="B116" s="6">
        <f>+B98</f>
        <v>384726153.09000003</v>
      </c>
      <c r="C116" s="16"/>
      <c r="D116" s="6"/>
      <c r="E116" s="6">
        <f>+E98</f>
        <v>209827408.31639192</v>
      </c>
      <c r="F116" s="16"/>
      <c r="G116" s="6"/>
      <c r="H116" s="6">
        <f>+H98</f>
        <v>209827408.31639192</v>
      </c>
      <c r="I116" s="16"/>
      <c r="J116" s="6"/>
    </row>
    <row r="117" spans="1:10">
      <c r="A117" s="6" t="s">
        <v>113</v>
      </c>
      <c r="B117" s="6">
        <f>+SUM(B114:B116)</f>
        <v>1497064696.27</v>
      </c>
      <c r="C117" s="16"/>
      <c r="D117" s="6"/>
      <c r="E117" s="6">
        <f>+SUM(E114:E116)</f>
        <v>967318593.39324486</v>
      </c>
      <c r="F117" s="16"/>
      <c r="G117" s="6"/>
      <c r="H117" s="6">
        <f>+SUM(H114:H116)</f>
        <v>967318593.39324486</v>
      </c>
      <c r="I117" s="16"/>
      <c r="J117" s="6"/>
    </row>
    <row r="118" spans="1:10">
      <c r="A118" s="6"/>
      <c r="B118" s="6"/>
      <c r="C118" s="16"/>
      <c r="D118" s="6"/>
      <c r="E118" s="6"/>
      <c r="F118" s="16"/>
      <c r="G118" s="6"/>
      <c r="H118" s="6"/>
      <c r="I118" s="16"/>
      <c r="J118" s="6"/>
    </row>
    <row r="119" spans="1:10">
      <c r="A119" s="6" t="s">
        <v>127</v>
      </c>
      <c r="B119" s="6"/>
      <c r="C119" s="16"/>
      <c r="D119" s="6"/>
      <c r="E119" s="6"/>
      <c r="F119" s="16"/>
      <c r="G119" s="6"/>
      <c r="H119" s="6"/>
      <c r="I119" s="16"/>
      <c r="J119" s="6"/>
    </row>
    <row r="120" spans="1:10">
      <c r="A120" s="6" t="s">
        <v>164</v>
      </c>
      <c r="B120" s="6"/>
      <c r="C120" s="16"/>
      <c r="D120" s="6"/>
      <c r="E120" s="6"/>
      <c r="F120" s="16"/>
      <c r="G120" s="6"/>
      <c r="H120" s="6"/>
      <c r="I120" s="16"/>
      <c r="J120" s="6"/>
    </row>
    <row r="121" spans="1:10">
      <c r="A121" s="6" t="s">
        <v>88</v>
      </c>
      <c r="B121" s="7">
        <f>+B107</f>
        <v>0</v>
      </c>
      <c r="C121" s="18"/>
      <c r="D121" s="7"/>
      <c r="E121" s="7">
        <f>+E107</f>
        <v>0.03</v>
      </c>
      <c r="F121" s="18"/>
      <c r="G121" s="7"/>
      <c r="H121" s="7">
        <f>+H107</f>
        <v>0.03</v>
      </c>
      <c r="I121" s="16"/>
      <c r="J121" s="6"/>
    </row>
    <row r="122" spans="1:10">
      <c r="A122" s="6" t="s">
        <v>181</v>
      </c>
      <c r="B122" s="6">
        <f>+B39</f>
        <v>6462.6645600000002</v>
      </c>
      <c r="C122" s="16"/>
      <c r="D122" s="6"/>
      <c r="E122" s="6">
        <f>+E39</f>
        <v>4361.4217999199745</v>
      </c>
      <c r="F122" s="16"/>
      <c r="G122" s="6"/>
      <c r="H122" s="6">
        <f>+H39</f>
        <v>4361.4217999199745</v>
      </c>
      <c r="I122" s="16"/>
      <c r="J122" s="6"/>
    </row>
    <row r="123" spans="1:10">
      <c r="A123" s="6" t="s">
        <v>129</v>
      </c>
      <c r="B123" s="6">
        <f>+B60</f>
        <v>3592.3611300000002</v>
      </c>
      <c r="C123" s="16"/>
      <c r="D123" s="6"/>
      <c r="E123" s="6">
        <f>+E60</f>
        <v>2587.6419381353999</v>
      </c>
      <c r="F123" s="16"/>
      <c r="G123" s="6"/>
      <c r="H123" s="6">
        <f>+H60</f>
        <v>2587.6419381353999</v>
      </c>
      <c r="I123" s="16"/>
      <c r="J123" s="6"/>
    </row>
    <row r="124" spans="1:10">
      <c r="A124" s="6" t="s">
        <v>130</v>
      </c>
      <c r="B124" s="6">
        <f>+B104</f>
        <v>16352.827784000001</v>
      </c>
      <c r="C124" s="16"/>
      <c r="D124" s="6"/>
      <c r="E124" s="6">
        <f>+E104</f>
        <v>8996.2598094000004</v>
      </c>
      <c r="F124" s="16"/>
      <c r="G124" s="6"/>
      <c r="H124" s="6">
        <f>+H104</f>
        <v>8996.2598094000004</v>
      </c>
      <c r="I124" s="16"/>
      <c r="J124" s="6"/>
    </row>
    <row r="125" spans="1:10">
      <c r="A125" s="6" t="s">
        <v>113</v>
      </c>
      <c r="B125" s="6">
        <f>+SUM(B122:B124)</f>
        <v>26407.853474000003</v>
      </c>
      <c r="C125" s="16"/>
      <c r="D125" s="6"/>
      <c r="E125" s="6">
        <f>+SUM(E122:E124)</f>
        <v>15945.323547455375</v>
      </c>
      <c r="F125" s="16"/>
      <c r="G125" s="6"/>
      <c r="H125" s="6">
        <f>+SUM(H122:H124)</f>
        <v>15945.323547455375</v>
      </c>
      <c r="I125" s="16"/>
      <c r="J125" s="6"/>
    </row>
    <row r="126" spans="1:10">
      <c r="A126" s="6"/>
      <c r="B126" s="6"/>
      <c r="C126" s="16"/>
      <c r="D126" s="6"/>
      <c r="E126" s="6"/>
      <c r="F126" s="16"/>
      <c r="G126" s="6"/>
      <c r="H126" s="6"/>
      <c r="I126" s="16"/>
      <c r="J126" s="6"/>
    </row>
    <row r="127" spans="1:10">
      <c r="A127" s="6" t="s">
        <v>124</v>
      </c>
      <c r="B127" s="6"/>
      <c r="C127" s="16"/>
      <c r="D127" s="6"/>
      <c r="E127" s="6"/>
      <c r="F127" s="16"/>
      <c r="G127" s="6"/>
      <c r="H127" s="6"/>
      <c r="I127" s="16"/>
      <c r="J127" s="6"/>
    </row>
    <row r="128" spans="1:10">
      <c r="A128" s="6" t="s">
        <v>88</v>
      </c>
      <c r="B128" s="7">
        <f>+B107</f>
        <v>0</v>
      </c>
      <c r="C128" s="18"/>
      <c r="D128" s="7"/>
      <c r="E128" s="7">
        <f>+E107</f>
        <v>0.03</v>
      </c>
      <c r="F128" s="18"/>
      <c r="G128" s="7"/>
      <c r="H128" s="7">
        <f>+H107</f>
        <v>0.03</v>
      </c>
      <c r="I128" s="16"/>
      <c r="J128" s="6"/>
    </row>
    <row r="129" spans="1:10">
      <c r="A129" s="6" t="s">
        <v>131</v>
      </c>
      <c r="B129" s="6">
        <f>+B108</f>
        <v>7779</v>
      </c>
      <c r="C129" s="16"/>
      <c r="D129" s="6"/>
      <c r="E129" s="6">
        <f>+E108</f>
        <v>3993.3</v>
      </c>
      <c r="F129" s="16"/>
      <c r="G129" s="6"/>
      <c r="H129" s="6">
        <f>+H108</f>
        <v>3993.3</v>
      </c>
      <c r="I129" s="16"/>
      <c r="J129" s="6"/>
    </row>
    <row r="130" spans="1:10">
      <c r="A130" s="6" t="s">
        <v>126</v>
      </c>
      <c r="B130" s="6">
        <f>+B109</f>
        <v>258502.5</v>
      </c>
      <c r="C130" s="16"/>
      <c r="D130" s="6"/>
      <c r="E130" s="6">
        <f>+E109</f>
        <v>132295</v>
      </c>
      <c r="F130" s="16"/>
      <c r="G130" s="6"/>
      <c r="H130" s="6">
        <f>+H109</f>
        <v>132295</v>
      </c>
      <c r="I130" s="16"/>
      <c r="J130" s="6"/>
    </row>
    <row r="131" spans="1:10">
      <c r="A131" s="6"/>
      <c r="B131" s="6"/>
      <c r="C131" s="16"/>
      <c r="D131" s="6"/>
      <c r="E131" s="6"/>
      <c r="F131" s="16"/>
      <c r="G131" s="6"/>
      <c r="H131" s="6"/>
      <c r="I131" s="16"/>
      <c r="J131" s="6"/>
    </row>
    <row r="132" spans="1:10">
      <c r="A132" s="2" t="s">
        <v>132</v>
      </c>
      <c r="B132" s="22">
        <f>B3</f>
        <v>0</v>
      </c>
      <c r="C132" s="23"/>
      <c r="D132" s="22"/>
      <c r="E132" s="22">
        <f>E3</f>
        <v>0.03</v>
      </c>
      <c r="F132" s="23"/>
      <c r="G132" s="22"/>
      <c r="H132" s="22">
        <f>H3</f>
        <v>0.03</v>
      </c>
      <c r="I132" s="23"/>
      <c r="J132" s="22"/>
    </row>
    <row r="133" spans="1:10">
      <c r="A133" s="6" t="s">
        <v>79</v>
      </c>
      <c r="B133" s="2">
        <f>B44</f>
        <v>16637</v>
      </c>
      <c r="C133" s="4"/>
      <c r="E133" s="2">
        <f>E44</f>
        <v>11119.84146</v>
      </c>
      <c r="H133" s="2">
        <f>H44</f>
        <v>11119.84146</v>
      </c>
    </row>
    <row r="134" spans="1:10">
      <c r="A134" s="6" t="s">
        <v>80</v>
      </c>
      <c r="B134" s="2">
        <f>B45</f>
        <v>13653</v>
      </c>
      <c r="C134" s="4"/>
      <c r="E134" s="2">
        <f>E45</f>
        <v>9442.71018</v>
      </c>
      <c r="H134" s="2">
        <f>H45</f>
        <v>9442.71018</v>
      </c>
    </row>
    <row r="135" spans="1:10">
      <c r="A135" s="6" t="s">
        <v>81</v>
      </c>
      <c r="B135" s="2">
        <f>B46</f>
        <v>11239</v>
      </c>
      <c r="C135" s="4"/>
      <c r="E135" s="2">
        <f>E46</f>
        <v>8098.3550299999997</v>
      </c>
      <c r="H135" s="2">
        <f>H46</f>
        <v>8098.3550299999997</v>
      </c>
    </row>
    <row r="136" spans="1:10">
      <c r="A136" s="6" t="s">
        <v>82</v>
      </c>
      <c r="B136" s="2">
        <f>B47</f>
        <v>36563</v>
      </c>
      <c r="C136" s="4"/>
      <c r="E136" s="2">
        <f>E47</f>
        <v>26448.971829999999</v>
      </c>
      <c r="H136" s="2">
        <f>H47</f>
        <v>26448.971829999999</v>
      </c>
    </row>
    <row r="137" spans="1:10">
      <c r="A137" s="3" t="s">
        <v>133</v>
      </c>
      <c r="B137" s="2">
        <f>B67</f>
        <v>14882</v>
      </c>
      <c r="C137" s="4"/>
      <c r="E137" s="2">
        <f>E67</f>
        <v>8427.9</v>
      </c>
      <c r="H137" s="2">
        <f>H67</f>
        <v>8427.9</v>
      </c>
    </row>
    <row r="138" spans="1:10">
      <c r="A138" s="3" t="s">
        <v>134</v>
      </c>
      <c r="B138" s="2">
        <f>B129</f>
        <v>7779</v>
      </c>
      <c r="C138" s="4"/>
      <c r="E138" s="2">
        <f>E129</f>
        <v>3993.3</v>
      </c>
      <c r="H138" s="2">
        <f>H129</f>
        <v>3993.3</v>
      </c>
    </row>
    <row r="139" spans="1:10">
      <c r="A139" s="3" t="s">
        <v>135</v>
      </c>
      <c r="B139" s="15">
        <f>B130</f>
        <v>258502.5</v>
      </c>
      <c r="C139" s="4"/>
      <c r="E139" s="15">
        <f>E130</f>
        <v>132295</v>
      </c>
      <c r="H139" s="15">
        <f>H130</f>
        <v>132295</v>
      </c>
    </row>
    <row r="140" spans="1:10">
      <c r="A140" s="3" t="s">
        <v>146</v>
      </c>
      <c r="B140" s="15">
        <f>B125</f>
        <v>26407.853474000003</v>
      </c>
      <c r="C140" s="4"/>
      <c r="E140" s="15">
        <f>E125</f>
        <v>15945.323547455375</v>
      </c>
      <c r="H140" s="15">
        <f>H125</f>
        <v>15945.323547455375</v>
      </c>
    </row>
    <row r="141" spans="1:10">
      <c r="A141" s="3" t="s">
        <v>136</v>
      </c>
      <c r="B141" s="2">
        <f>SUM(B114:B114)</f>
        <v>1026261005.25</v>
      </c>
      <c r="C141" s="4"/>
      <c r="E141" s="2">
        <f>SUM(H114:H114)</f>
        <v>695897692.35859966</v>
      </c>
      <c r="H141" s="2">
        <f>SUM(H114:H114)</f>
        <v>695897692.35859966</v>
      </c>
    </row>
    <row r="142" spans="1:10">
      <c r="A142" s="3" t="s">
        <v>137</v>
      </c>
      <c r="B142" s="2">
        <f>SUM(B115:B116)</f>
        <v>470803691.02000004</v>
      </c>
      <c r="C142" s="4"/>
      <c r="E142" s="2">
        <f>SUM(H115:H116)</f>
        <v>271420901.0346452</v>
      </c>
      <c r="H142" s="2">
        <f>SUM(H115:H116)</f>
        <v>271420901.0346452</v>
      </c>
    </row>
    <row r="143" spans="1:10">
      <c r="A143" s="2" t="s">
        <v>138</v>
      </c>
      <c r="B143" s="15">
        <f>B117</f>
        <v>1497064696.27</v>
      </c>
      <c r="C143" s="4"/>
      <c r="E143" s="15">
        <f>H117</f>
        <v>967318593.39324486</v>
      </c>
      <c r="H143" s="15">
        <f>H117</f>
        <v>967318593.39324486</v>
      </c>
    </row>
    <row r="144" spans="1:10">
      <c r="C144" s="4"/>
    </row>
    <row r="145" spans="3:3">
      <c r="C145" s="4"/>
    </row>
    <row r="146" spans="3:3">
      <c r="C146" s="4"/>
    </row>
    <row r="147" spans="3:3">
      <c r="C147" s="4"/>
    </row>
    <row r="148" spans="3:3">
      <c r="C148" s="4"/>
    </row>
    <row r="149" spans="3:3">
      <c r="C149" s="4"/>
    </row>
    <row r="150" spans="3:3">
      <c r="C150" s="4"/>
    </row>
    <row r="151" spans="3:3">
      <c r="C151" s="4"/>
    </row>
    <row r="152" spans="3:3">
      <c r="C152" s="4"/>
    </row>
    <row r="153" spans="3:3">
      <c r="C153" s="4"/>
    </row>
    <row r="154" spans="3:3">
      <c r="C154" s="4"/>
    </row>
    <row r="155" spans="3:3">
      <c r="C155" s="4"/>
    </row>
    <row r="156" spans="3:3">
      <c r="C156" s="4"/>
    </row>
    <row r="157" spans="3:3">
      <c r="C157" s="4"/>
    </row>
    <row r="158" spans="3:3">
      <c r="C158" s="4"/>
    </row>
    <row r="159" spans="3:3">
      <c r="C159" s="4"/>
    </row>
    <row r="160" spans="3:3">
      <c r="C160" s="4"/>
    </row>
    <row r="161" spans="3:3">
      <c r="C161" s="4"/>
    </row>
    <row r="162" spans="3:3">
      <c r="C162" s="4"/>
    </row>
    <row r="163" spans="3:3">
      <c r="C163" s="4"/>
    </row>
    <row r="164" spans="3:3">
      <c r="C164" s="4"/>
    </row>
    <row r="165" spans="3:3">
      <c r="C165" s="4"/>
    </row>
    <row r="166" spans="3:3">
      <c r="C166" s="4"/>
    </row>
    <row r="167" spans="3:3">
      <c r="C167" s="4"/>
    </row>
    <row r="168" spans="3:3">
      <c r="C168" s="4"/>
    </row>
    <row r="169" spans="3:3">
      <c r="C169" s="4"/>
    </row>
    <row r="170" spans="3:3">
      <c r="C170" s="4"/>
    </row>
  </sheetData>
  <phoneticPr fontId="0" type="noConversion"/>
  <pageMargins left="0.75" right="0.75" top="1" bottom="1" header="0.5" footer="0.5"/>
  <pageSetup scale="65" fitToHeight="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22"/>
  <dimension ref="A1:AJ287"/>
  <sheetViews>
    <sheetView zoomScale="73" zoomScaleNormal="73" workbookViewId="0">
      <selection activeCell="F20" sqref="F20"/>
    </sheetView>
  </sheetViews>
  <sheetFormatPr defaultRowHeight="12.75"/>
  <cols>
    <col min="1" max="2" width="10.7109375" customWidth="1"/>
  </cols>
  <sheetData>
    <row r="1" spans="1:36" ht="15">
      <c r="A1" s="24" t="s">
        <v>40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</row>
    <row r="2" spans="1:36" ht="15">
      <c r="A2" s="24" t="s">
        <v>41</v>
      </c>
      <c r="B2" s="24">
        <v>0</v>
      </c>
      <c r="C2" s="24" t="s">
        <v>39</v>
      </c>
      <c r="D2" s="24">
        <v>0.03</v>
      </c>
      <c r="E2" s="24" t="s">
        <v>39</v>
      </c>
      <c r="F2" s="24">
        <v>0.03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</row>
    <row r="3" spans="1:36" ht="15">
      <c r="A3" s="24" t="s">
        <v>39</v>
      </c>
      <c r="B3" s="24" t="s">
        <v>191</v>
      </c>
      <c r="C3" s="24" t="s">
        <v>192</v>
      </c>
      <c r="D3" s="24" t="s">
        <v>191</v>
      </c>
      <c r="E3" s="24" t="s">
        <v>193</v>
      </c>
      <c r="F3" s="24" t="s">
        <v>191</v>
      </c>
      <c r="G3" s="24" t="s">
        <v>193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</row>
    <row r="4" spans="1:36" ht="15">
      <c r="A4" s="24" t="s">
        <v>194</v>
      </c>
      <c r="B4" s="24">
        <v>5709798</v>
      </c>
      <c r="C4" s="24">
        <v>0</v>
      </c>
      <c r="D4" s="24">
        <v>5187269.4000000004</v>
      </c>
      <c r="E4" s="24">
        <v>0</v>
      </c>
      <c r="F4" s="24">
        <v>5187269.4000000004</v>
      </c>
      <c r="G4" s="24">
        <v>0</v>
      </c>
    </row>
    <row r="5" spans="1:36" ht="15">
      <c r="A5" s="24" t="s">
        <v>195</v>
      </c>
      <c r="B5" s="24">
        <v>18967227</v>
      </c>
      <c r="C5" s="24">
        <v>0</v>
      </c>
      <c r="D5" s="24">
        <v>11550801.300000001</v>
      </c>
      <c r="E5" s="24">
        <v>0</v>
      </c>
      <c r="F5" s="24">
        <v>11550801.300000001</v>
      </c>
      <c r="G5" s="24">
        <v>0</v>
      </c>
    </row>
    <row r="6" spans="1:36" ht="15">
      <c r="A6" s="24" t="s">
        <v>196</v>
      </c>
      <c r="B6" s="24">
        <v>4959612</v>
      </c>
      <c r="C6" s="24">
        <v>0</v>
      </c>
      <c r="D6" s="24">
        <v>4379155.5</v>
      </c>
      <c r="E6" s="24">
        <v>0</v>
      </c>
      <c r="F6" s="24">
        <v>4379155.5</v>
      </c>
      <c r="G6" s="24">
        <v>0</v>
      </c>
    </row>
    <row r="7" spans="1:36" ht="15">
      <c r="A7" s="24" t="s">
        <v>197</v>
      </c>
      <c r="B7" s="24">
        <v>12107283</v>
      </c>
      <c r="C7" s="24">
        <v>0</v>
      </c>
      <c r="D7" s="24">
        <v>7198170.0999999996</v>
      </c>
      <c r="E7" s="24">
        <v>0</v>
      </c>
      <c r="F7" s="24">
        <v>7198170.0999999996</v>
      </c>
      <c r="G7" s="24">
        <v>0</v>
      </c>
    </row>
    <row r="8" spans="1:36" ht="15">
      <c r="A8" s="24" t="s">
        <v>198</v>
      </c>
      <c r="B8" s="24">
        <v>344540</v>
      </c>
      <c r="C8" s="24">
        <v>0</v>
      </c>
      <c r="D8" s="24">
        <v>237306</v>
      </c>
      <c r="E8" s="24">
        <v>0</v>
      </c>
      <c r="F8" s="24">
        <v>237306</v>
      </c>
      <c r="G8" s="24">
        <v>0</v>
      </c>
    </row>
    <row r="9" spans="1:36" ht="15">
      <c r="A9" s="24" t="s">
        <v>199</v>
      </c>
      <c r="B9" s="24">
        <v>16722355</v>
      </c>
      <c r="C9" s="24">
        <v>0</v>
      </c>
      <c r="D9" s="24">
        <v>11340019.6</v>
      </c>
      <c r="E9" s="24">
        <v>0</v>
      </c>
      <c r="F9" s="24">
        <v>11340019.6</v>
      </c>
      <c r="G9" s="24">
        <v>0</v>
      </c>
    </row>
    <row r="10" spans="1:36" ht="15">
      <c r="A10" s="24" t="s">
        <v>200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</row>
    <row r="11" spans="1:36" ht="15">
      <c r="A11" s="24" t="s">
        <v>201</v>
      </c>
      <c r="B11" s="24">
        <v>996079</v>
      </c>
      <c r="C11" s="24">
        <v>0</v>
      </c>
      <c r="D11" s="24">
        <v>673512.3</v>
      </c>
      <c r="E11" s="24">
        <v>0</v>
      </c>
      <c r="F11" s="24">
        <v>673512.3</v>
      </c>
      <c r="G11" s="24">
        <v>0</v>
      </c>
    </row>
    <row r="12" spans="1:36" ht="15">
      <c r="A12" s="24" t="s">
        <v>202</v>
      </c>
      <c r="B12" s="24">
        <v>160230</v>
      </c>
      <c r="C12" s="24">
        <v>0</v>
      </c>
      <c r="D12" s="24">
        <v>113146.5</v>
      </c>
      <c r="E12" s="24">
        <v>0</v>
      </c>
      <c r="F12" s="24">
        <v>113146.5</v>
      </c>
      <c r="G12" s="24">
        <v>0</v>
      </c>
    </row>
    <row r="13" spans="1:36" ht="15">
      <c r="A13" s="24" t="s">
        <v>203</v>
      </c>
      <c r="B13" s="24">
        <v>835849</v>
      </c>
      <c r="C13" s="24">
        <v>0</v>
      </c>
      <c r="D13" s="24">
        <v>560365.80000000005</v>
      </c>
      <c r="E13" s="24">
        <v>0</v>
      </c>
      <c r="F13" s="24">
        <v>560365.80000000005</v>
      </c>
      <c r="G13" s="24">
        <v>0</v>
      </c>
    </row>
    <row r="14" spans="1:36" ht="15">
      <c r="A14" s="24" t="s">
        <v>204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36" ht="15">
      <c r="A15" s="24" t="s">
        <v>205</v>
      </c>
      <c r="B15" s="24">
        <v>32315</v>
      </c>
      <c r="C15" s="24">
        <v>0</v>
      </c>
      <c r="D15" s="24">
        <v>22519.5</v>
      </c>
      <c r="E15" s="24">
        <v>0</v>
      </c>
      <c r="F15" s="24">
        <v>22519.5</v>
      </c>
      <c r="G15" s="24">
        <v>0</v>
      </c>
    </row>
    <row r="16" spans="1:36" ht="15">
      <c r="A16" s="24" t="s">
        <v>55</v>
      </c>
      <c r="B16" s="24"/>
      <c r="C16" s="24"/>
      <c r="D16" s="24"/>
      <c r="E16" s="24"/>
      <c r="F16" s="24"/>
      <c r="G16" s="24"/>
    </row>
    <row r="17" spans="1:7" ht="15">
      <c r="A17" s="24" t="s">
        <v>56</v>
      </c>
      <c r="B17" s="24">
        <v>5295</v>
      </c>
      <c r="C17" s="24">
        <v>13563</v>
      </c>
      <c r="D17" s="24">
        <v>3336</v>
      </c>
      <c r="E17" s="24">
        <v>8682.5</v>
      </c>
      <c r="F17" s="24">
        <v>3336</v>
      </c>
      <c r="G17" s="24">
        <v>8682.5</v>
      </c>
    </row>
    <row r="18" spans="1:7" ht="15">
      <c r="A18" s="24" t="s">
        <v>206</v>
      </c>
      <c r="B18" s="24">
        <v>326494.40000000002</v>
      </c>
      <c r="C18" s="24">
        <v>586697.4</v>
      </c>
      <c r="D18" s="24">
        <v>179148.5</v>
      </c>
      <c r="E18" s="24">
        <v>296416.2</v>
      </c>
      <c r="F18" s="24">
        <v>179148.5</v>
      </c>
      <c r="G18" s="24">
        <v>296416.2</v>
      </c>
    </row>
    <row r="19" spans="1:7" ht="15">
      <c r="A19" s="24" t="s">
        <v>58</v>
      </c>
      <c r="B19" s="24">
        <v>9587</v>
      </c>
      <c r="C19" s="24">
        <v>21870</v>
      </c>
      <c r="D19" s="24">
        <v>5091.8999999999996</v>
      </c>
      <c r="E19" s="24">
        <v>12660.5</v>
      </c>
      <c r="F19" s="24">
        <v>5091.8999999999996</v>
      </c>
      <c r="G19" s="24">
        <v>12660.5</v>
      </c>
    </row>
    <row r="20" spans="1:7" ht="15">
      <c r="A20" s="24" t="s">
        <v>207</v>
      </c>
      <c r="B20" s="24">
        <v>225984.1</v>
      </c>
      <c r="C20" s="24">
        <v>420801.4</v>
      </c>
      <c r="D20" s="24">
        <v>123034.6</v>
      </c>
      <c r="E20" s="24">
        <v>213014.2</v>
      </c>
      <c r="F20" s="24">
        <v>123034.6</v>
      </c>
      <c r="G20" s="24">
        <v>213014.2</v>
      </c>
    </row>
    <row r="21" spans="1:7" ht="15">
      <c r="A21" s="24" t="s">
        <v>60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ht="15">
      <c r="A22" s="24" t="s">
        <v>208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ht="15">
      <c r="A23" s="24" t="s">
        <v>62</v>
      </c>
      <c r="B23" s="24"/>
      <c r="C23" s="24"/>
      <c r="D23" s="24"/>
      <c r="E23" s="24"/>
      <c r="F23" s="24"/>
      <c r="G23" s="24"/>
    </row>
    <row r="24" spans="1:7" ht="15">
      <c r="A24" s="24" t="s">
        <v>63</v>
      </c>
      <c r="B24" s="24">
        <v>1202</v>
      </c>
      <c r="C24" s="24">
        <v>0</v>
      </c>
      <c r="D24" s="24">
        <v>874.8</v>
      </c>
      <c r="E24" s="24">
        <v>0</v>
      </c>
      <c r="F24" s="24">
        <v>874.8</v>
      </c>
      <c r="G24" s="24">
        <v>0</v>
      </c>
    </row>
    <row r="25" spans="1:7" ht="15">
      <c r="A25" s="24" t="s">
        <v>209</v>
      </c>
      <c r="B25" s="24">
        <v>88666.7</v>
      </c>
      <c r="C25" s="24">
        <v>0</v>
      </c>
      <c r="D25" s="24">
        <v>45167</v>
      </c>
      <c r="E25" s="24">
        <v>0</v>
      </c>
      <c r="F25" s="24">
        <v>45167</v>
      </c>
      <c r="G25" s="24">
        <v>0</v>
      </c>
    </row>
    <row r="26" spans="1:7" ht="15">
      <c r="A26" s="24" t="s">
        <v>65</v>
      </c>
      <c r="B26" s="24">
        <v>656</v>
      </c>
      <c r="C26" s="24">
        <v>0</v>
      </c>
      <c r="D26" s="24">
        <v>477.5</v>
      </c>
      <c r="E26" s="24">
        <v>0</v>
      </c>
      <c r="F26" s="24">
        <v>477.5</v>
      </c>
      <c r="G26" s="24">
        <v>0</v>
      </c>
    </row>
    <row r="27" spans="1:7" ht="15">
      <c r="A27" s="24" t="s">
        <v>210</v>
      </c>
      <c r="B27" s="24">
        <v>51200.1</v>
      </c>
      <c r="C27" s="24">
        <v>0</v>
      </c>
      <c r="D27" s="24">
        <v>26778.9</v>
      </c>
      <c r="E27" s="24">
        <v>0</v>
      </c>
      <c r="F27" s="24">
        <v>26778.9</v>
      </c>
      <c r="G27" s="24">
        <v>0</v>
      </c>
    </row>
    <row r="28" spans="1:7" ht="15">
      <c r="A28" s="24" t="s">
        <v>67</v>
      </c>
      <c r="B28" s="24">
        <v>188</v>
      </c>
      <c r="C28" s="24">
        <v>0</v>
      </c>
      <c r="D28" s="24">
        <v>133.9</v>
      </c>
      <c r="E28" s="24">
        <v>0</v>
      </c>
      <c r="F28" s="24">
        <v>133.9</v>
      </c>
      <c r="G28" s="24">
        <v>0</v>
      </c>
    </row>
    <row r="29" spans="1:7" ht="15">
      <c r="A29" s="24" t="s">
        <v>211</v>
      </c>
      <c r="B29" s="24">
        <v>9994.5</v>
      </c>
      <c r="C29" s="24">
        <v>0</v>
      </c>
      <c r="D29" s="24">
        <v>5304.4</v>
      </c>
      <c r="E29" s="24">
        <v>0</v>
      </c>
      <c r="F29" s="24">
        <v>5304.4</v>
      </c>
      <c r="G29" s="24">
        <v>0</v>
      </c>
    </row>
    <row r="30" spans="1:7" ht="15">
      <c r="A30" s="24" t="s">
        <v>69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</row>
    <row r="31" spans="1:7" ht="15">
      <c r="A31" s="24" t="s">
        <v>212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</row>
    <row r="32" spans="1:7" ht="15">
      <c r="A32" s="24" t="s">
        <v>71</v>
      </c>
      <c r="B32" s="24">
        <v>7779</v>
      </c>
      <c r="C32" s="24">
        <v>17352</v>
      </c>
      <c r="D32" s="24">
        <v>3993.3</v>
      </c>
      <c r="E32" s="24">
        <v>9486.1</v>
      </c>
      <c r="F32" s="24">
        <v>3993.3</v>
      </c>
      <c r="G32" s="24">
        <v>9486.1</v>
      </c>
    </row>
    <row r="33" spans="1:31" ht="15">
      <c r="A33" s="24" t="s">
        <v>72</v>
      </c>
      <c r="B33" s="24">
        <v>299194699.80000001</v>
      </c>
      <c r="C33" s="24">
        <v>298945311.60000002</v>
      </c>
      <c r="D33" s="24">
        <v>168461958</v>
      </c>
      <c r="E33" s="24">
        <v>168357274.80000001</v>
      </c>
      <c r="F33" s="24">
        <v>168461958</v>
      </c>
      <c r="G33" s="24">
        <v>168357274.80000001</v>
      </c>
    </row>
    <row r="34" spans="1:31" ht="15">
      <c r="A34" s="24" t="s">
        <v>73</v>
      </c>
      <c r="B34" s="24">
        <v>258502.5</v>
      </c>
      <c r="C34" s="24">
        <v>507890.7</v>
      </c>
      <c r="D34" s="24">
        <v>132295</v>
      </c>
      <c r="E34" s="24">
        <v>236978.2</v>
      </c>
      <c r="F34" s="24">
        <v>132295</v>
      </c>
      <c r="G34" s="24">
        <v>236978.2</v>
      </c>
    </row>
    <row r="35" spans="1:31" ht="15">
      <c r="A35" s="24" t="s">
        <v>213</v>
      </c>
      <c r="B35" s="24">
        <v>7661870</v>
      </c>
      <c r="C35" s="24"/>
      <c r="D35" s="24"/>
      <c r="E35" s="24"/>
      <c r="F35" s="24"/>
      <c r="G35" s="24"/>
    </row>
    <row r="37" spans="1:31" ht="15">
      <c r="A37" s="25" t="s">
        <v>185</v>
      </c>
      <c r="B37" s="24" t="s">
        <v>153</v>
      </c>
      <c r="C37" s="24" t="s">
        <v>154</v>
      </c>
      <c r="D37" s="24" t="s">
        <v>155</v>
      </c>
      <c r="E37" s="24" t="s">
        <v>156</v>
      </c>
      <c r="F37" s="24" t="s">
        <v>157</v>
      </c>
      <c r="G37" s="24" t="s">
        <v>158</v>
      </c>
      <c r="H37" s="24" t="s">
        <v>159</v>
      </c>
      <c r="I37" s="24" t="s">
        <v>160</v>
      </c>
      <c r="J37" s="24" t="s">
        <v>161</v>
      </c>
      <c r="K37" s="24" t="s">
        <v>162</v>
      </c>
      <c r="L37" s="24" t="s">
        <v>153</v>
      </c>
      <c r="M37" s="24" t="s">
        <v>154</v>
      </c>
      <c r="N37" s="24" t="s">
        <v>155</v>
      </c>
      <c r="O37" s="24" t="s">
        <v>156</v>
      </c>
      <c r="P37" s="24" t="s">
        <v>157</v>
      </c>
      <c r="Q37" s="24" t="s">
        <v>158</v>
      </c>
      <c r="R37" s="24" t="s">
        <v>159</v>
      </c>
      <c r="S37" s="24" t="s">
        <v>160</v>
      </c>
      <c r="T37" s="24" t="s">
        <v>161</v>
      </c>
      <c r="U37" s="24" t="s">
        <v>162</v>
      </c>
      <c r="V37" s="24" t="s">
        <v>153</v>
      </c>
      <c r="W37" s="24" t="s">
        <v>154</v>
      </c>
      <c r="X37" s="24" t="s">
        <v>155</v>
      </c>
      <c r="Y37" s="24" t="s">
        <v>156</v>
      </c>
      <c r="Z37" s="24" t="s">
        <v>157</v>
      </c>
      <c r="AA37" s="24" t="s">
        <v>158</v>
      </c>
      <c r="AB37" s="24" t="s">
        <v>159</v>
      </c>
      <c r="AC37" s="24" t="s">
        <v>160</v>
      </c>
      <c r="AD37" s="24" t="s">
        <v>161</v>
      </c>
      <c r="AE37" s="24" t="s">
        <v>162</v>
      </c>
    </row>
    <row r="38" spans="1:31" ht="15">
      <c r="A38" s="25">
        <v>2009</v>
      </c>
      <c r="B38" s="26">
        <v>6740</v>
      </c>
      <c r="C38" s="26">
        <v>324568</v>
      </c>
      <c r="D38" s="26">
        <v>830</v>
      </c>
      <c r="E38" s="26">
        <v>5908</v>
      </c>
      <c r="F38" s="24">
        <v>0</v>
      </c>
      <c r="G38" s="24">
        <v>0</v>
      </c>
      <c r="H38" s="26">
        <v>828</v>
      </c>
      <c r="I38" s="24">
        <v>0</v>
      </c>
      <c r="J38" s="24">
        <v>0</v>
      </c>
      <c r="K38" s="24">
        <v>0</v>
      </c>
      <c r="L38" s="26">
        <v>6740</v>
      </c>
      <c r="M38" s="26">
        <v>324568</v>
      </c>
      <c r="N38" s="26">
        <v>830</v>
      </c>
      <c r="O38" s="26">
        <v>5908</v>
      </c>
      <c r="P38" s="24">
        <v>0</v>
      </c>
      <c r="Q38" s="24">
        <v>0</v>
      </c>
      <c r="R38" s="26">
        <v>828</v>
      </c>
      <c r="S38" s="24">
        <v>0</v>
      </c>
      <c r="T38" s="24">
        <v>0</v>
      </c>
      <c r="U38" s="24">
        <v>0</v>
      </c>
      <c r="V38" s="26">
        <v>6740</v>
      </c>
      <c r="W38" s="26">
        <v>324568</v>
      </c>
      <c r="X38" s="26">
        <v>830</v>
      </c>
      <c r="Y38" s="26">
        <v>5908</v>
      </c>
      <c r="Z38" s="24">
        <v>0</v>
      </c>
      <c r="AA38" s="24">
        <v>0</v>
      </c>
      <c r="AB38" s="26">
        <v>828</v>
      </c>
      <c r="AC38" s="24">
        <v>0</v>
      </c>
      <c r="AD38" s="24">
        <v>0</v>
      </c>
      <c r="AE38" s="24">
        <v>0</v>
      </c>
    </row>
    <row r="39" spans="1:31" ht="15">
      <c r="A39" s="25">
        <v>2009</v>
      </c>
      <c r="B39" s="26">
        <v>7317</v>
      </c>
      <c r="C39" s="26">
        <v>329218</v>
      </c>
      <c r="D39" s="26">
        <v>855</v>
      </c>
      <c r="E39" s="26">
        <v>5899</v>
      </c>
      <c r="F39" s="24">
        <v>0</v>
      </c>
      <c r="G39" s="24">
        <v>0</v>
      </c>
      <c r="H39" s="26">
        <v>1419</v>
      </c>
      <c r="I39" s="24">
        <v>0</v>
      </c>
      <c r="J39" s="24">
        <v>0</v>
      </c>
      <c r="K39" s="24">
        <v>0</v>
      </c>
      <c r="L39" s="26">
        <v>7317</v>
      </c>
      <c r="M39" s="26">
        <v>329218</v>
      </c>
      <c r="N39" s="26">
        <v>855</v>
      </c>
      <c r="O39" s="26">
        <v>5899</v>
      </c>
      <c r="P39" s="24">
        <v>0</v>
      </c>
      <c r="Q39" s="24">
        <v>0</v>
      </c>
      <c r="R39" s="26">
        <v>1419</v>
      </c>
      <c r="S39" s="24">
        <v>0</v>
      </c>
      <c r="T39" s="24">
        <v>0</v>
      </c>
      <c r="U39" s="24">
        <v>0</v>
      </c>
      <c r="V39" s="26">
        <v>7317</v>
      </c>
      <c r="W39" s="26">
        <v>329218</v>
      </c>
      <c r="X39" s="26">
        <v>855</v>
      </c>
      <c r="Y39" s="26">
        <v>5899</v>
      </c>
      <c r="Z39" s="24">
        <v>0</v>
      </c>
      <c r="AA39" s="24">
        <v>0</v>
      </c>
      <c r="AB39" s="26">
        <v>1419</v>
      </c>
      <c r="AC39" s="24">
        <v>0</v>
      </c>
      <c r="AD39" s="24">
        <v>0</v>
      </c>
      <c r="AE39" s="24">
        <v>0</v>
      </c>
    </row>
    <row r="40" spans="1:31" ht="15">
      <c r="A40" s="25">
        <v>2010</v>
      </c>
      <c r="B40" s="26">
        <v>7451</v>
      </c>
      <c r="C40" s="26">
        <v>329366</v>
      </c>
      <c r="D40" s="26">
        <v>885</v>
      </c>
      <c r="E40" s="26">
        <v>5993</v>
      </c>
      <c r="F40" s="24">
        <v>0</v>
      </c>
      <c r="G40" s="24">
        <v>0</v>
      </c>
      <c r="H40" s="26">
        <v>1461</v>
      </c>
      <c r="I40" s="24">
        <v>0</v>
      </c>
      <c r="J40" s="24">
        <v>0</v>
      </c>
      <c r="K40" s="24">
        <v>0</v>
      </c>
      <c r="L40" s="26">
        <v>7233.5419899999997</v>
      </c>
      <c r="M40" s="26">
        <v>319271.6875</v>
      </c>
      <c r="N40" s="26">
        <v>859.23046999999997</v>
      </c>
      <c r="O40" s="26">
        <v>5818.25684</v>
      </c>
      <c r="P40" s="24">
        <v>0</v>
      </c>
      <c r="Q40" s="24">
        <v>0</v>
      </c>
      <c r="R40" s="26">
        <v>1418.43616</v>
      </c>
      <c r="S40" s="24">
        <v>0</v>
      </c>
      <c r="T40" s="24">
        <v>0</v>
      </c>
      <c r="U40" s="24">
        <v>0</v>
      </c>
      <c r="V40" s="26">
        <v>7233.5419899999997</v>
      </c>
      <c r="W40" s="26">
        <v>319271.6875</v>
      </c>
      <c r="X40" s="26">
        <v>859.23046999999997</v>
      </c>
      <c r="Y40" s="26">
        <v>5818.25684</v>
      </c>
      <c r="Z40" s="24">
        <v>0</v>
      </c>
      <c r="AA40" s="24">
        <v>0</v>
      </c>
      <c r="AB40" s="26">
        <v>1418.43616</v>
      </c>
      <c r="AC40" s="24">
        <v>0</v>
      </c>
      <c r="AD40" s="24">
        <v>0</v>
      </c>
      <c r="AE40" s="24">
        <v>0</v>
      </c>
    </row>
    <row r="41" spans="1:31" ht="15">
      <c r="A41" s="25">
        <v>2010</v>
      </c>
      <c r="B41" s="26">
        <v>7760</v>
      </c>
      <c r="C41" s="26">
        <v>334333</v>
      </c>
      <c r="D41" s="26">
        <v>900</v>
      </c>
      <c r="E41" s="26">
        <v>6088</v>
      </c>
      <c r="F41" s="24">
        <v>0</v>
      </c>
      <c r="G41" s="24">
        <v>0</v>
      </c>
      <c r="H41" s="26">
        <v>1670</v>
      </c>
      <c r="I41" s="24">
        <v>0</v>
      </c>
      <c r="J41" s="24">
        <v>0</v>
      </c>
      <c r="K41" s="24">
        <v>0</v>
      </c>
      <c r="L41" s="26">
        <v>7533.4892600000003</v>
      </c>
      <c r="M41" s="26">
        <v>324083.46875</v>
      </c>
      <c r="N41" s="26">
        <v>873.79376000000002</v>
      </c>
      <c r="O41" s="26">
        <v>5910.4736300000004</v>
      </c>
      <c r="P41" s="24">
        <v>0</v>
      </c>
      <c r="Q41" s="24">
        <v>0</v>
      </c>
      <c r="R41" s="26">
        <v>1621.33862</v>
      </c>
      <c r="S41" s="24">
        <v>0</v>
      </c>
      <c r="T41" s="24">
        <v>0</v>
      </c>
      <c r="U41" s="24">
        <v>0</v>
      </c>
      <c r="V41" s="26">
        <v>7533.4892600000003</v>
      </c>
      <c r="W41" s="26">
        <v>324083.46875</v>
      </c>
      <c r="X41" s="26">
        <v>873.79376000000002</v>
      </c>
      <c r="Y41" s="26">
        <v>5910.4736300000004</v>
      </c>
      <c r="Z41" s="24">
        <v>0</v>
      </c>
      <c r="AA41" s="24">
        <v>0</v>
      </c>
      <c r="AB41" s="26">
        <v>1621.33862</v>
      </c>
      <c r="AC41" s="24">
        <v>0</v>
      </c>
      <c r="AD41" s="24">
        <v>0</v>
      </c>
      <c r="AE41" s="24">
        <v>0</v>
      </c>
    </row>
    <row r="42" spans="1:31" ht="15">
      <c r="A42" s="25">
        <v>2011</v>
      </c>
      <c r="B42" s="26">
        <v>7781</v>
      </c>
      <c r="C42" s="26">
        <v>336094</v>
      </c>
      <c r="D42" s="26">
        <v>952</v>
      </c>
      <c r="E42" s="26">
        <v>6049</v>
      </c>
      <c r="F42" s="24">
        <v>0</v>
      </c>
      <c r="G42" s="24">
        <v>0</v>
      </c>
      <c r="H42" s="26">
        <v>1730</v>
      </c>
      <c r="I42" s="24">
        <v>0</v>
      </c>
      <c r="J42" s="24">
        <v>0</v>
      </c>
      <c r="K42" s="24">
        <v>0</v>
      </c>
      <c r="L42" s="26">
        <v>7333.6918900000001</v>
      </c>
      <c r="M42" s="26">
        <v>315953.375</v>
      </c>
      <c r="N42" s="26">
        <v>897.33929000000001</v>
      </c>
      <c r="O42" s="26">
        <v>5701.4848599999996</v>
      </c>
      <c r="P42" s="24">
        <v>0</v>
      </c>
      <c r="Q42" s="24">
        <v>0</v>
      </c>
      <c r="R42" s="26">
        <v>1630.6948199999999</v>
      </c>
      <c r="S42" s="24">
        <v>0</v>
      </c>
      <c r="T42" s="24">
        <v>0</v>
      </c>
      <c r="U42" s="24">
        <v>0</v>
      </c>
      <c r="V42" s="26">
        <v>7333.6918900000001</v>
      </c>
      <c r="W42" s="26">
        <v>315953.375</v>
      </c>
      <c r="X42" s="26">
        <v>897.33929000000001</v>
      </c>
      <c r="Y42" s="26">
        <v>5701.4848599999996</v>
      </c>
      <c r="Z42" s="24">
        <v>0</v>
      </c>
      <c r="AA42" s="24">
        <v>0</v>
      </c>
      <c r="AB42" s="26">
        <v>1630.6948199999999</v>
      </c>
      <c r="AC42" s="24">
        <v>0</v>
      </c>
      <c r="AD42" s="24">
        <v>0</v>
      </c>
      <c r="AE42" s="24">
        <v>0</v>
      </c>
    </row>
    <row r="43" spans="1:31" ht="15">
      <c r="A43" s="25">
        <v>2011</v>
      </c>
      <c r="B43" s="26">
        <v>7906</v>
      </c>
      <c r="C43" s="26">
        <v>334220</v>
      </c>
      <c r="D43" s="26">
        <v>971</v>
      </c>
      <c r="E43" s="26">
        <v>6044</v>
      </c>
      <c r="F43" s="24">
        <v>0</v>
      </c>
      <c r="G43" s="24">
        <v>0</v>
      </c>
      <c r="H43" s="26">
        <v>1864</v>
      </c>
      <c r="I43" s="24">
        <v>0</v>
      </c>
      <c r="J43" s="24">
        <v>0</v>
      </c>
      <c r="K43" s="24">
        <v>0</v>
      </c>
      <c r="L43" s="26">
        <v>7451.4897499999997</v>
      </c>
      <c r="M43" s="26">
        <v>314196.5</v>
      </c>
      <c r="N43" s="26">
        <v>915.24805000000003</v>
      </c>
      <c r="O43" s="26">
        <v>5696.7729499999996</v>
      </c>
      <c r="P43" s="24">
        <v>0</v>
      </c>
      <c r="Q43" s="24">
        <v>0</v>
      </c>
      <c r="R43" s="26">
        <v>1757.00684</v>
      </c>
      <c r="S43" s="24">
        <v>0</v>
      </c>
      <c r="T43" s="24">
        <v>0</v>
      </c>
      <c r="U43" s="24">
        <v>0</v>
      </c>
      <c r="V43" s="26">
        <v>7451.4897499999997</v>
      </c>
      <c r="W43" s="26">
        <v>314196.5</v>
      </c>
      <c r="X43" s="26">
        <v>915.24805000000003</v>
      </c>
      <c r="Y43" s="26">
        <v>5696.7729499999996</v>
      </c>
      <c r="Z43" s="24">
        <v>0</v>
      </c>
      <c r="AA43" s="24">
        <v>0</v>
      </c>
      <c r="AB43" s="26">
        <v>1757.00684</v>
      </c>
      <c r="AC43" s="24">
        <v>0</v>
      </c>
      <c r="AD43" s="24">
        <v>0</v>
      </c>
      <c r="AE43" s="24">
        <v>0</v>
      </c>
    </row>
    <row r="44" spans="1:31" ht="15">
      <c r="A44" s="25">
        <v>2012</v>
      </c>
      <c r="B44" s="26">
        <v>8013</v>
      </c>
      <c r="C44" s="26">
        <v>333292</v>
      </c>
      <c r="D44" s="26">
        <v>1058</v>
      </c>
      <c r="E44" s="26">
        <v>6103</v>
      </c>
      <c r="F44" s="24">
        <v>0</v>
      </c>
      <c r="G44" s="24">
        <v>0</v>
      </c>
      <c r="H44" s="26">
        <v>1912</v>
      </c>
      <c r="I44" s="24">
        <v>0</v>
      </c>
      <c r="J44" s="24">
        <v>0</v>
      </c>
      <c r="K44" s="24">
        <v>0</v>
      </c>
      <c r="L44" s="26">
        <v>7332.4677700000002</v>
      </c>
      <c r="M44" s="26">
        <v>305439.9375</v>
      </c>
      <c r="N44" s="26">
        <v>968.22686999999996</v>
      </c>
      <c r="O44" s="26">
        <v>5584.74316</v>
      </c>
      <c r="P44" s="24">
        <v>0</v>
      </c>
      <c r="Q44" s="24">
        <v>0</v>
      </c>
      <c r="R44" s="26">
        <v>1749.77441</v>
      </c>
      <c r="S44" s="24">
        <v>0</v>
      </c>
      <c r="T44" s="24">
        <v>0</v>
      </c>
      <c r="U44" s="24">
        <v>0</v>
      </c>
      <c r="V44" s="26">
        <v>7332.4677700000002</v>
      </c>
      <c r="W44" s="26">
        <v>305439.9375</v>
      </c>
      <c r="X44" s="26">
        <v>968.22686999999996</v>
      </c>
      <c r="Y44" s="26">
        <v>5584.74316</v>
      </c>
      <c r="Z44" s="24">
        <v>0</v>
      </c>
      <c r="AA44" s="24">
        <v>0</v>
      </c>
      <c r="AB44" s="26">
        <v>1749.77441</v>
      </c>
      <c r="AC44" s="24">
        <v>0</v>
      </c>
      <c r="AD44" s="24">
        <v>0</v>
      </c>
      <c r="AE44" s="24">
        <v>0</v>
      </c>
    </row>
    <row r="45" spans="1:31" ht="15">
      <c r="A45" s="25">
        <v>2012</v>
      </c>
      <c r="B45" s="26">
        <v>7942</v>
      </c>
      <c r="C45" s="26">
        <v>334710</v>
      </c>
      <c r="D45" s="26">
        <v>1024</v>
      </c>
      <c r="E45" s="26">
        <v>6067</v>
      </c>
      <c r="F45" s="24">
        <v>0</v>
      </c>
      <c r="G45" s="24">
        <v>0</v>
      </c>
      <c r="H45" s="26">
        <v>1874</v>
      </c>
      <c r="I45" s="24">
        <v>0</v>
      </c>
      <c r="J45" s="24">
        <v>0</v>
      </c>
      <c r="K45" s="24">
        <v>0</v>
      </c>
      <c r="L45" s="26">
        <v>7267.5</v>
      </c>
      <c r="M45" s="26">
        <v>306725</v>
      </c>
      <c r="N45" s="26">
        <v>937.11139000000003</v>
      </c>
      <c r="O45" s="26">
        <v>5551.8017600000003</v>
      </c>
      <c r="P45" s="24">
        <v>0</v>
      </c>
      <c r="Q45" s="24">
        <v>0</v>
      </c>
      <c r="R45" s="26">
        <v>1714.99829</v>
      </c>
      <c r="S45" s="24">
        <v>0</v>
      </c>
      <c r="T45" s="24">
        <v>0</v>
      </c>
      <c r="U45" s="24">
        <v>0</v>
      </c>
      <c r="V45" s="26">
        <v>7267.5</v>
      </c>
      <c r="W45" s="26">
        <v>306725</v>
      </c>
      <c r="X45" s="26">
        <v>937.11139000000003</v>
      </c>
      <c r="Y45" s="26">
        <v>5551.8017600000003</v>
      </c>
      <c r="Z45" s="24">
        <v>0</v>
      </c>
      <c r="AA45" s="24">
        <v>0</v>
      </c>
      <c r="AB45" s="26">
        <v>1714.99829</v>
      </c>
      <c r="AC45" s="24">
        <v>0</v>
      </c>
      <c r="AD45" s="24">
        <v>0</v>
      </c>
      <c r="AE45" s="24">
        <v>0</v>
      </c>
    </row>
    <row r="46" spans="1:31" ht="15">
      <c r="A46" s="25">
        <v>2012.9999999999998</v>
      </c>
      <c r="B46" s="26">
        <v>7735</v>
      </c>
      <c r="C46" s="26">
        <v>328467</v>
      </c>
      <c r="D46" s="26">
        <v>1010</v>
      </c>
      <c r="E46" s="26">
        <v>5909</v>
      </c>
      <c r="F46" s="24">
        <v>0</v>
      </c>
      <c r="G46" s="24">
        <v>0</v>
      </c>
      <c r="H46" s="26">
        <v>1826</v>
      </c>
      <c r="I46" s="24">
        <v>0</v>
      </c>
      <c r="J46" s="24">
        <v>0</v>
      </c>
      <c r="K46" s="24">
        <v>0</v>
      </c>
      <c r="L46" s="26">
        <v>6872.8217800000002</v>
      </c>
      <c r="M46" s="26">
        <v>291794.03125</v>
      </c>
      <c r="N46" s="26">
        <v>897.37354000000005</v>
      </c>
      <c r="O46" s="26">
        <v>5250.1069299999999</v>
      </c>
      <c r="P46" s="24">
        <v>0</v>
      </c>
      <c r="Q46" s="24">
        <v>0</v>
      </c>
      <c r="R46" s="26">
        <v>1622.33923</v>
      </c>
      <c r="S46" s="24">
        <v>0</v>
      </c>
      <c r="T46" s="24">
        <v>0</v>
      </c>
      <c r="U46" s="24">
        <v>0</v>
      </c>
      <c r="V46" s="26">
        <v>6872.8217800000002</v>
      </c>
      <c r="W46" s="26">
        <v>291794.03125</v>
      </c>
      <c r="X46" s="26">
        <v>897.37354000000005</v>
      </c>
      <c r="Y46" s="26">
        <v>5250.1069299999999</v>
      </c>
      <c r="Z46" s="24">
        <v>0</v>
      </c>
      <c r="AA46" s="24">
        <v>0</v>
      </c>
      <c r="AB46" s="26">
        <v>1622.33923</v>
      </c>
      <c r="AC46" s="24">
        <v>0</v>
      </c>
      <c r="AD46" s="24">
        <v>0</v>
      </c>
      <c r="AE46" s="24">
        <v>0</v>
      </c>
    </row>
    <row r="47" spans="1:31" ht="15">
      <c r="A47" s="25">
        <v>2012.9999999999998</v>
      </c>
      <c r="B47" s="26">
        <v>7917</v>
      </c>
      <c r="C47" s="26">
        <v>327041</v>
      </c>
      <c r="D47" s="26">
        <v>1065</v>
      </c>
      <c r="E47" s="26">
        <v>5983</v>
      </c>
      <c r="F47" s="24">
        <v>0</v>
      </c>
      <c r="G47" s="24">
        <v>0</v>
      </c>
      <c r="H47" s="26">
        <v>1932</v>
      </c>
      <c r="I47" s="24">
        <v>0</v>
      </c>
      <c r="J47" s="24">
        <v>0</v>
      </c>
      <c r="K47" s="24">
        <v>0</v>
      </c>
      <c r="L47" s="26">
        <v>7034.5600599999998</v>
      </c>
      <c r="M47" s="26">
        <v>290546.28125</v>
      </c>
      <c r="N47" s="26">
        <v>946.24041999999997</v>
      </c>
      <c r="O47" s="26">
        <v>5315.8686500000003</v>
      </c>
      <c r="P47" s="24">
        <v>0</v>
      </c>
      <c r="Q47" s="24">
        <v>0</v>
      </c>
      <c r="R47" s="26">
        <v>1716.5125700000001</v>
      </c>
      <c r="S47" s="24">
        <v>0</v>
      </c>
      <c r="T47" s="24">
        <v>0</v>
      </c>
      <c r="U47" s="24">
        <v>0</v>
      </c>
      <c r="V47" s="26">
        <v>7034.5600599999998</v>
      </c>
      <c r="W47" s="26">
        <v>290546.28125</v>
      </c>
      <c r="X47" s="26">
        <v>946.24041999999997</v>
      </c>
      <c r="Y47" s="26">
        <v>5315.8686500000003</v>
      </c>
      <c r="Z47" s="24">
        <v>0</v>
      </c>
      <c r="AA47" s="24">
        <v>0</v>
      </c>
      <c r="AB47" s="26">
        <v>1716.5125700000001</v>
      </c>
      <c r="AC47" s="24">
        <v>0</v>
      </c>
      <c r="AD47" s="24">
        <v>0</v>
      </c>
      <c r="AE47" s="24">
        <v>0</v>
      </c>
    </row>
    <row r="48" spans="1:31" ht="15">
      <c r="A48" s="25">
        <v>2014.0000000000002</v>
      </c>
      <c r="B48" s="26">
        <v>7528</v>
      </c>
      <c r="C48" s="26">
        <v>323294</v>
      </c>
      <c r="D48" s="26">
        <v>905</v>
      </c>
      <c r="E48" s="26">
        <v>5740</v>
      </c>
      <c r="F48" s="24">
        <v>0</v>
      </c>
      <c r="G48" s="24">
        <v>0</v>
      </c>
      <c r="H48" s="26">
        <v>1790</v>
      </c>
      <c r="I48" s="24">
        <v>0</v>
      </c>
      <c r="J48" s="24">
        <v>0</v>
      </c>
      <c r="K48" s="24">
        <v>0</v>
      </c>
      <c r="L48" s="26">
        <v>6494.0185499999998</v>
      </c>
      <c r="M48" s="26">
        <v>278402.71875</v>
      </c>
      <c r="N48" s="26">
        <v>780.66187000000002</v>
      </c>
      <c r="O48" s="26">
        <v>4951.3447299999998</v>
      </c>
      <c r="P48" s="24">
        <v>0</v>
      </c>
      <c r="Q48" s="24">
        <v>0</v>
      </c>
      <c r="R48" s="26">
        <v>1544.0347899999999</v>
      </c>
      <c r="S48" s="24">
        <v>0</v>
      </c>
      <c r="T48" s="24">
        <v>0</v>
      </c>
      <c r="U48" s="24">
        <v>0</v>
      </c>
      <c r="V48" s="26">
        <v>6494.0185499999998</v>
      </c>
      <c r="W48" s="26">
        <v>278402.71875</v>
      </c>
      <c r="X48" s="26">
        <v>780.66187000000002</v>
      </c>
      <c r="Y48" s="26">
        <v>4951.3447299999998</v>
      </c>
      <c r="Z48" s="24">
        <v>0</v>
      </c>
      <c r="AA48" s="24">
        <v>0</v>
      </c>
      <c r="AB48" s="26">
        <v>1544.0347899999999</v>
      </c>
      <c r="AC48" s="24">
        <v>0</v>
      </c>
      <c r="AD48" s="24">
        <v>0</v>
      </c>
      <c r="AE48" s="24">
        <v>0</v>
      </c>
    </row>
    <row r="49" spans="1:31" ht="15">
      <c r="A49" s="25">
        <v>2014.0000000000002</v>
      </c>
      <c r="B49" s="26">
        <v>7657</v>
      </c>
      <c r="C49" s="26">
        <v>323046</v>
      </c>
      <c r="D49" s="26">
        <v>951</v>
      </c>
      <c r="E49" s="26">
        <v>5853</v>
      </c>
      <c r="F49" s="24">
        <v>0</v>
      </c>
      <c r="G49" s="24">
        <v>0</v>
      </c>
      <c r="H49" s="26">
        <v>1801</v>
      </c>
      <c r="I49" s="24">
        <v>0</v>
      </c>
      <c r="J49" s="24">
        <v>0</v>
      </c>
      <c r="K49" s="24">
        <v>0</v>
      </c>
      <c r="L49" s="26">
        <v>6605.3188499999997</v>
      </c>
      <c r="M49" s="26">
        <v>278185.71875</v>
      </c>
      <c r="N49" s="26">
        <v>820.34191999999996</v>
      </c>
      <c r="O49" s="26">
        <v>5048.84033</v>
      </c>
      <c r="P49" s="24">
        <v>0</v>
      </c>
      <c r="Q49" s="24">
        <v>0</v>
      </c>
      <c r="R49" s="26">
        <v>1553.5228300000001</v>
      </c>
      <c r="S49" s="24">
        <v>0</v>
      </c>
      <c r="T49" s="24">
        <v>0</v>
      </c>
      <c r="U49" s="24">
        <v>0</v>
      </c>
      <c r="V49" s="26">
        <v>6605.3188499999997</v>
      </c>
      <c r="W49" s="26">
        <v>278185.71875</v>
      </c>
      <c r="X49" s="26">
        <v>820.34191999999996</v>
      </c>
      <c r="Y49" s="26">
        <v>5048.84033</v>
      </c>
      <c r="Z49" s="24">
        <v>0</v>
      </c>
      <c r="AA49" s="24">
        <v>0</v>
      </c>
      <c r="AB49" s="26">
        <v>1553.5228300000001</v>
      </c>
      <c r="AC49" s="24">
        <v>0</v>
      </c>
      <c r="AD49" s="24">
        <v>0</v>
      </c>
      <c r="AE49" s="24">
        <v>0</v>
      </c>
    </row>
    <row r="50" spans="1:31" ht="15">
      <c r="A50" s="25">
        <v>2015.0000000000002</v>
      </c>
      <c r="B50" s="26">
        <v>7533</v>
      </c>
      <c r="C50" s="26">
        <v>323039</v>
      </c>
      <c r="D50" s="26">
        <v>876</v>
      </c>
      <c r="E50" s="26">
        <v>5795</v>
      </c>
      <c r="F50" s="24">
        <v>0</v>
      </c>
      <c r="G50" s="24">
        <v>0</v>
      </c>
      <c r="H50" s="26">
        <v>1741</v>
      </c>
      <c r="I50" s="24">
        <v>0</v>
      </c>
      <c r="J50" s="24">
        <v>0</v>
      </c>
      <c r="K50" s="24">
        <v>0</v>
      </c>
      <c r="L50" s="26">
        <v>6308.3906299999999</v>
      </c>
      <c r="M50" s="26">
        <v>271411.71875</v>
      </c>
      <c r="N50" s="26">
        <v>733.63287000000003</v>
      </c>
      <c r="O50" s="26">
        <v>4852.9853499999999</v>
      </c>
      <c r="P50" s="24">
        <v>0</v>
      </c>
      <c r="Q50" s="24">
        <v>0</v>
      </c>
      <c r="R50" s="26">
        <v>1458.0703100000001</v>
      </c>
      <c r="S50" s="24">
        <v>0</v>
      </c>
      <c r="T50" s="24">
        <v>0</v>
      </c>
      <c r="U50" s="24">
        <v>0</v>
      </c>
      <c r="V50" s="26">
        <v>6308.3906299999999</v>
      </c>
      <c r="W50" s="26">
        <v>271411.71875</v>
      </c>
      <c r="X50" s="26">
        <v>733.63287000000003</v>
      </c>
      <c r="Y50" s="26">
        <v>4852.9853499999999</v>
      </c>
      <c r="Z50" s="24">
        <v>0</v>
      </c>
      <c r="AA50" s="24">
        <v>0</v>
      </c>
      <c r="AB50" s="26">
        <v>1458.0703100000001</v>
      </c>
      <c r="AC50" s="24">
        <v>0</v>
      </c>
      <c r="AD50" s="24">
        <v>0</v>
      </c>
      <c r="AE50" s="24">
        <v>0</v>
      </c>
    </row>
    <row r="51" spans="1:31" ht="15">
      <c r="A51" s="25">
        <v>2015.0000000000002</v>
      </c>
      <c r="B51" s="26">
        <v>7545</v>
      </c>
      <c r="C51" s="26">
        <v>322194</v>
      </c>
      <c r="D51" s="26">
        <v>878</v>
      </c>
      <c r="E51" s="26">
        <v>5884</v>
      </c>
      <c r="F51" s="24">
        <v>0</v>
      </c>
      <c r="G51" s="24">
        <v>0</v>
      </c>
      <c r="H51" s="26">
        <v>1661</v>
      </c>
      <c r="I51" s="24">
        <v>0</v>
      </c>
      <c r="J51" s="24">
        <v>0</v>
      </c>
      <c r="K51" s="24">
        <v>0</v>
      </c>
      <c r="L51" s="26">
        <v>6318.4394499999999</v>
      </c>
      <c r="M51" s="26">
        <v>270698.75</v>
      </c>
      <c r="N51" s="26">
        <v>735.30780000000004</v>
      </c>
      <c r="O51" s="26">
        <v>4927.5141599999997</v>
      </c>
      <c r="P51" s="24">
        <v>0</v>
      </c>
      <c r="Q51" s="24">
        <v>0</v>
      </c>
      <c r="R51" s="26">
        <v>1391.06836</v>
      </c>
      <c r="S51" s="24">
        <v>0</v>
      </c>
      <c r="T51" s="24">
        <v>0</v>
      </c>
      <c r="U51" s="24">
        <v>0</v>
      </c>
      <c r="V51" s="26">
        <v>6318.4394499999999</v>
      </c>
      <c r="W51" s="26">
        <v>270698.75</v>
      </c>
      <c r="X51" s="26">
        <v>735.30780000000004</v>
      </c>
      <c r="Y51" s="26">
        <v>4927.5141599999997</v>
      </c>
      <c r="Z51" s="24">
        <v>0</v>
      </c>
      <c r="AA51" s="24">
        <v>0</v>
      </c>
      <c r="AB51" s="26">
        <v>1391.06836</v>
      </c>
      <c r="AC51" s="24">
        <v>0</v>
      </c>
      <c r="AD51" s="24">
        <v>0</v>
      </c>
      <c r="AE51" s="24">
        <v>0</v>
      </c>
    </row>
    <row r="52" spans="1:31" ht="15">
      <c r="A52" s="25">
        <v>2016</v>
      </c>
      <c r="B52" s="26">
        <v>7514</v>
      </c>
      <c r="C52" s="26">
        <v>324898</v>
      </c>
      <c r="D52" s="26">
        <v>986</v>
      </c>
      <c r="E52" s="26">
        <v>5794</v>
      </c>
      <c r="F52" s="24">
        <v>0</v>
      </c>
      <c r="G52" s="24">
        <v>0</v>
      </c>
      <c r="H52" s="26">
        <v>1718</v>
      </c>
      <c r="I52" s="24">
        <v>0</v>
      </c>
      <c r="J52" s="24">
        <v>0</v>
      </c>
      <c r="K52" s="24">
        <v>0</v>
      </c>
      <c r="L52" s="26">
        <v>6109.08691</v>
      </c>
      <c r="M52" s="26">
        <v>263994.6875</v>
      </c>
      <c r="N52" s="26">
        <v>801.71209999999996</v>
      </c>
      <c r="O52" s="26">
        <v>4710.7470700000003</v>
      </c>
      <c r="P52" s="24">
        <v>0</v>
      </c>
      <c r="Q52" s="24">
        <v>0</v>
      </c>
      <c r="R52" s="26">
        <v>1396.9088099999999</v>
      </c>
      <c r="S52" s="24">
        <v>0</v>
      </c>
      <c r="T52" s="24">
        <v>0</v>
      </c>
      <c r="U52" s="24">
        <v>0</v>
      </c>
      <c r="V52" s="26">
        <v>6109.08691</v>
      </c>
      <c r="W52" s="26">
        <v>263994.6875</v>
      </c>
      <c r="X52" s="26">
        <v>801.71209999999996</v>
      </c>
      <c r="Y52" s="26">
        <v>4710.7470700000003</v>
      </c>
      <c r="Z52" s="24">
        <v>0</v>
      </c>
      <c r="AA52" s="24">
        <v>0</v>
      </c>
      <c r="AB52" s="26">
        <v>1396.9088099999999</v>
      </c>
      <c r="AC52" s="24">
        <v>0</v>
      </c>
      <c r="AD52" s="24">
        <v>0</v>
      </c>
      <c r="AE52" s="24">
        <v>0</v>
      </c>
    </row>
    <row r="53" spans="1:31" ht="15">
      <c r="A53" s="25">
        <v>2016</v>
      </c>
      <c r="B53" s="26">
        <v>7709</v>
      </c>
      <c r="C53" s="26">
        <v>322771</v>
      </c>
      <c r="D53" s="26">
        <v>1037</v>
      </c>
      <c r="E53" s="26">
        <v>5906</v>
      </c>
      <c r="F53" s="24">
        <v>0</v>
      </c>
      <c r="G53" s="24">
        <v>0</v>
      </c>
      <c r="H53" s="26">
        <v>1803</v>
      </c>
      <c r="I53" s="24">
        <v>0</v>
      </c>
      <c r="J53" s="24">
        <v>0</v>
      </c>
      <c r="K53" s="24">
        <v>0</v>
      </c>
      <c r="L53" s="26">
        <v>6267.6196300000001</v>
      </c>
      <c r="M53" s="26">
        <v>262266.5</v>
      </c>
      <c r="N53" s="26">
        <v>843.18073000000004</v>
      </c>
      <c r="O53" s="26">
        <v>4801.8017600000003</v>
      </c>
      <c r="P53" s="24">
        <v>0</v>
      </c>
      <c r="Q53" s="24">
        <v>0</v>
      </c>
      <c r="R53" s="26">
        <v>1466.0231900000001</v>
      </c>
      <c r="S53" s="24">
        <v>0</v>
      </c>
      <c r="T53" s="24">
        <v>0</v>
      </c>
      <c r="U53" s="24">
        <v>0</v>
      </c>
      <c r="V53" s="26">
        <v>6267.6196300000001</v>
      </c>
      <c r="W53" s="26">
        <v>262266.5</v>
      </c>
      <c r="X53" s="26">
        <v>843.18073000000004</v>
      </c>
      <c r="Y53" s="26">
        <v>4801.8017600000003</v>
      </c>
      <c r="Z53" s="24">
        <v>0</v>
      </c>
      <c r="AA53" s="24">
        <v>0</v>
      </c>
      <c r="AB53" s="26">
        <v>1466.0231900000001</v>
      </c>
      <c r="AC53" s="24">
        <v>0</v>
      </c>
      <c r="AD53" s="24">
        <v>0</v>
      </c>
      <c r="AE53" s="24">
        <v>0</v>
      </c>
    </row>
    <row r="54" spans="1:31" ht="15">
      <c r="A54" s="25">
        <v>2017</v>
      </c>
      <c r="B54" s="26">
        <v>7483</v>
      </c>
      <c r="C54" s="26">
        <v>321875</v>
      </c>
      <c r="D54" s="26">
        <v>884</v>
      </c>
      <c r="E54" s="26">
        <v>5765</v>
      </c>
      <c r="F54" s="24">
        <v>0</v>
      </c>
      <c r="G54" s="24">
        <v>0</v>
      </c>
      <c r="H54" s="26">
        <v>1718</v>
      </c>
      <c r="I54" s="24">
        <v>0</v>
      </c>
      <c r="J54" s="24">
        <v>0</v>
      </c>
      <c r="K54" s="24">
        <v>0</v>
      </c>
      <c r="L54" s="26">
        <v>5907.2426800000003</v>
      </c>
      <c r="M54" s="26">
        <v>255200.54688000001</v>
      </c>
      <c r="N54" s="26">
        <v>697.83923000000004</v>
      </c>
      <c r="O54" s="26">
        <v>4550.7944299999999</v>
      </c>
      <c r="P54" s="24">
        <v>0</v>
      </c>
      <c r="Q54" s="24">
        <v>0</v>
      </c>
      <c r="R54" s="26">
        <v>1356.2227800000001</v>
      </c>
      <c r="S54" s="24">
        <v>0</v>
      </c>
      <c r="T54" s="24">
        <v>0</v>
      </c>
      <c r="U54" s="24">
        <v>0</v>
      </c>
      <c r="V54" s="26">
        <v>5907.2426800000003</v>
      </c>
      <c r="W54" s="26">
        <v>255200.54688000001</v>
      </c>
      <c r="X54" s="26">
        <v>697.83923000000004</v>
      </c>
      <c r="Y54" s="26">
        <v>4550.7944299999999</v>
      </c>
      <c r="Z54" s="24">
        <v>0</v>
      </c>
      <c r="AA54" s="24">
        <v>0</v>
      </c>
      <c r="AB54" s="26">
        <v>1356.2227800000001</v>
      </c>
      <c r="AC54" s="24">
        <v>0</v>
      </c>
      <c r="AD54" s="24">
        <v>0</v>
      </c>
      <c r="AE54" s="24">
        <v>0</v>
      </c>
    </row>
    <row r="55" spans="1:31" ht="15">
      <c r="A55" s="25">
        <v>2017</v>
      </c>
      <c r="B55" s="26">
        <v>7593</v>
      </c>
      <c r="C55" s="26">
        <v>322638</v>
      </c>
      <c r="D55" s="26">
        <v>950</v>
      </c>
      <c r="E55" s="26">
        <v>5827</v>
      </c>
      <c r="F55" s="24">
        <v>0</v>
      </c>
      <c r="G55" s="24">
        <v>0</v>
      </c>
      <c r="H55" s="26">
        <v>1766</v>
      </c>
      <c r="I55" s="24">
        <v>0</v>
      </c>
      <c r="J55" s="24">
        <v>0</v>
      </c>
      <c r="K55" s="24">
        <v>0</v>
      </c>
      <c r="L55" s="26">
        <v>5994.0932599999996</v>
      </c>
      <c r="M55" s="26">
        <v>255808.5625</v>
      </c>
      <c r="N55" s="26">
        <v>749.94152999999994</v>
      </c>
      <c r="O55" s="26">
        <v>4599.74658</v>
      </c>
      <c r="P55" s="24">
        <v>0</v>
      </c>
      <c r="Q55" s="24">
        <v>0</v>
      </c>
      <c r="R55" s="26">
        <v>1394.11536</v>
      </c>
      <c r="S55" s="24">
        <v>0</v>
      </c>
      <c r="T55" s="24">
        <v>0</v>
      </c>
      <c r="U55" s="24">
        <v>0</v>
      </c>
      <c r="V55" s="26">
        <v>5994.0932599999996</v>
      </c>
      <c r="W55" s="26">
        <v>255808.5625</v>
      </c>
      <c r="X55" s="26">
        <v>749.94152999999994</v>
      </c>
      <c r="Y55" s="26">
        <v>4599.74658</v>
      </c>
      <c r="Z55" s="24">
        <v>0</v>
      </c>
      <c r="AA55" s="24">
        <v>0</v>
      </c>
      <c r="AB55" s="26">
        <v>1394.11536</v>
      </c>
      <c r="AC55" s="24">
        <v>0</v>
      </c>
      <c r="AD55" s="24">
        <v>0</v>
      </c>
      <c r="AE55" s="24">
        <v>0</v>
      </c>
    </row>
    <row r="56" spans="1:31" ht="15">
      <c r="A56" s="25">
        <v>2018</v>
      </c>
      <c r="B56" s="26">
        <v>7531</v>
      </c>
      <c r="C56" s="26">
        <v>316847</v>
      </c>
      <c r="D56" s="26">
        <v>949</v>
      </c>
      <c r="E56" s="26">
        <v>5758</v>
      </c>
      <c r="F56" s="24">
        <v>0</v>
      </c>
      <c r="G56" s="24">
        <v>0</v>
      </c>
      <c r="H56" s="26">
        <v>1776</v>
      </c>
      <c r="I56" s="24">
        <v>0</v>
      </c>
      <c r="J56" s="24">
        <v>0</v>
      </c>
      <c r="K56" s="24">
        <v>0</v>
      </c>
      <c r="L56" s="26">
        <v>5772.0532199999998</v>
      </c>
      <c r="M56" s="26">
        <v>242605.64063000001</v>
      </c>
      <c r="N56" s="26">
        <v>727.33099000000004</v>
      </c>
      <c r="O56" s="26">
        <v>4412.8686500000003</v>
      </c>
      <c r="P56" s="24">
        <v>0</v>
      </c>
      <c r="Q56" s="24">
        <v>0</v>
      </c>
      <c r="R56" s="26">
        <v>1361.1322</v>
      </c>
      <c r="S56" s="24">
        <v>0</v>
      </c>
      <c r="T56" s="24">
        <v>0</v>
      </c>
      <c r="U56" s="24">
        <v>0</v>
      </c>
      <c r="V56" s="26">
        <v>5772.0532199999998</v>
      </c>
      <c r="W56" s="26">
        <v>242605.64063000001</v>
      </c>
      <c r="X56" s="26">
        <v>727.33099000000004</v>
      </c>
      <c r="Y56" s="26">
        <v>4412.8686500000003</v>
      </c>
      <c r="Z56" s="24">
        <v>0</v>
      </c>
      <c r="AA56" s="24">
        <v>0</v>
      </c>
      <c r="AB56" s="26">
        <v>1361.1322</v>
      </c>
      <c r="AC56" s="24">
        <v>0</v>
      </c>
      <c r="AD56" s="24">
        <v>0</v>
      </c>
      <c r="AE56" s="24">
        <v>0</v>
      </c>
    </row>
    <row r="57" spans="1:31" ht="15">
      <c r="A57" s="25">
        <v>2018</v>
      </c>
      <c r="B57" s="26">
        <v>7624</v>
      </c>
      <c r="C57" s="26">
        <v>315445</v>
      </c>
      <c r="D57" s="26">
        <v>980</v>
      </c>
      <c r="E57" s="26">
        <v>5854</v>
      </c>
      <c r="F57" s="24">
        <v>0</v>
      </c>
      <c r="G57" s="24">
        <v>0</v>
      </c>
      <c r="H57" s="26">
        <v>1766</v>
      </c>
      <c r="I57" s="24">
        <v>0</v>
      </c>
      <c r="J57" s="24">
        <v>0</v>
      </c>
      <c r="K57" s="24">
        <v>0</v>
      </c>
      <c r="L57" s="26">
        <v>5843.34717</v>
      </c>
      <c r="M57" s="26">
        <v>241532.23438000001</v>
      </c>
      <c r="N57" s="26">
        <v>751.08996999999999</v>
      </c>
      <c r="O57" s="26">
        <v>4486.4624000000003</v>
      </c>
      <c r="P57" s="24">
        <v>0</v>
      </c>
      <c r="Q57" s="24">
        <v>0</v>
      </c>
      <c r="R57" s="26">
        <v>1353.4686300000001</v>
      </c>
      <c r="S57" s="24">
        <v>0</v>
      </c>
      <c r="T57" s="24">
        <v>0</v>
      </c>
      <c r="U57" s="24">
        <v>0</v>
      </c>
      <c r="V57" s="26">
        <v>5843.34717</v>
      </c>
      <c r="W57" s="26">
        <v>241532.23438000001</v>
      </c>
      <c r="X57" s="26">
        <v>751.08996999999999</v>
      </c>
      <c r="Y57" s="26">
        <v>4486.4624000000003</v>
      </c>
      <c r="Z57" s="24">
        <v>0</v>
      </c>
      <c r="AA57" s="24">
        <v>0</v>
      </c>
      <c r="AB57" s="26">
        <v>1353.4686300000001</v>
      </c>
      <c r="AC57" s="24">
        <v>0</v>
      </c>
      <c r="AD57" s="24">
        <v>0</v>
      </c>
      <c r="AE57" s="24">
        <v>0</v>
      </c>
    </row>
    <row r="58" spans="1:31" ht="15">
      <c r="A58" s="25">
        <v>2019</v>
      </c>
      <c r="B58" s="26">
        <v>7439</v>
      </c>
      <c r="C58" s="26">
        <v>315251</v>
      </c>
      <c r="D58" s="26">
        <v>882</v>
      </c>
      <c r="E58" s="26">
        <v>5708</v>
      </c>
      <c r="F58" s="24">
        <v>0</v>
      </c>
      <c r="G58" s="24">
        <v>0</v>
      </c>
      <c r="H58" s="26">
        <v>1732</v>
      </c>
      <c r="I58" s="24">
        <v>0</v>
      </c>
      <c r="J58" s="24">
        <v>0</v>
      </c>
      <c r="K58" s="24">
        <v>0</v>
      </c>
      <c r="L58" s="26">
        <v>5535.5830100000003</v>
      </c>
      <c r="M58" s="26">
        <v>235145.375</v>
      </c>
      <c r="N58" s="26">
        <v>656.28345000000002</v>
      </c>
      <c r="O58" s="26">
        <v>4247.47559</v>
      </c>
      <c r="P58" s="24">
        <v>0</v>
      </c>
      <c r="Q58" s="24">
        <v>0</v>
      </c>
      <c r="R58" s="26">
        <v>1288.7728300000001</v>
      </c>
      <c r="S58" s="24">
        <v>0</v>
      </c>
      <c r="T58" s="24">
        <v>0</v>
      </c>
      <c r="U58" s="24">
        <v>0</v>
      </c>
      <c r="V58" s="26">
        <v>5535.5830100000003</v>
      </c>
      <c r="W58" s="26">
        <v>235145.375</v>
      </c>
      <c r="X58" s="26">
        <v>656.28345000000002</v>
      </c>
      <c r="Y58" s="26">
        <v>4247.47559</v>
      </c>
      <c r="Z58" s="24">
        <v>0</v>
      </c>
      <c r="AA58" s="24">
        <v>0</v>
      </c>
      <c r="AB58" s="26">
        <v>1288.7728300000001</v>
      </c>
      <c r="AC58" s="24">
        <v>0</v>
      </c>
      <c r="AD58" s="24">
        <v>0</v>
      </c>
      <c r="AE58" s="24">
        <v>0</v>
      </c>
    </row>
    <row r="59" spans="1:31" ht="15">
      <c r="A59" s="25">
        <v>2019</v>
      </c>
      <c r="B59" s="26">
        <v>7428</v>
      </c>
      <c r="C59" s="26">
        <v>315464</v>
      </c>
      <c r="D59" s="26">
        <v>906</v>
      </c>
      <c r="E59" s="26">
        <v>5705</v>
      </c>
      <c r="F59" s="24">
        <v>0</v>
      </c>
      <c r="G59" s="24">
        <v>0</v>
      </c>
      <c r="H59" s="26">
        <v>1722</v>
      </c>
      <c r="I59" s="24">
        <v>0</v>
      </c>
      <c r="J59" s="24">
        <v>0</v>
      </c>
      <c r="K59" s="24">
        <v>0</v>
      </c>
      <c r="L59" s="26">
        <v>5527.3974600000001</v>
      </c>
      <c r="M59" s="26">
        <v>235305.125</v>
      </c>
      <c r="N59" s="26">
        <v>674.14135999999996</v>
      </c>
      <c r="O59" s="26">
        <v>4245.24316</v>
      </c>
      <c r="P59" s="24">
        <v>0</v>
      </c>
      <c r="Q59" s="24">
        <v>0</v>
      </c>
      <c r="R59" s="26">
        <v>1281.33142</v>
      </c>
      <c r="S59" s="24">
        <v>0</v>
      </c>
      <c r="T59" s="24">
        <v>0</v>
      </c>
      <c r="U59" s="24">
        <v>0</v>
      </c>
      <c r="V59" s="26">
        <v>5527.3974600000001</v>
      </c>
      <c r="W59" s="26">
        <v>235305.125</v>
      </c>
      <c r="X59" s="26">
        <v>674.14135999999996</v>
      </c>
      <c r="Y59" s="26">
        <v>4245.24316</v>
      </c>
      <c r="Z59" s="24">
        <v>0</v>
      </c>
      <c r="AA59" s="24">
        <v>0</v>
      </c>
      <c r="AB59" s="26">
        <v>1281.33142</v>
      </c>
      <c r="AC59" s="24">
        <v>0</v>
      </c>
      <c r="AD59" s="24">
        <v>0</v>
      </c>
      <c r="AE59" s="24">
        <v>0</v>
      </c>
    </row>
    <row r="60" spans="1:31" ht="15">
      <c r="A60" s="25">
        <v>2020</v>
      </c>
      <c r="B60" s="26">
        <v>7406</v>
      </c>
      <c r="C60" s="26">
        <v>315000</v>
      </c>
      <c r="D60" s="26">
        <v>893</v>
      </c>
      <c r="E60" s="26">
        <v>5692</v>
      </c>
      <c r="F60" s="24">
        <v>0</v>
      </c>
      <c r="G60" s="24">
        <v>0</v>
      </c>
      <c r="H60" s="26">
        <v>1714</v>
      </c>
      <c r="I60" s="24">
        <v>0</v>
      </c>
      <c r="J60" s="24">
        <v>0</v>
      </c>
      <c r="K60" s="24">
        <v>0</v>
      </c>
      <c r="L60" s="26">
        <v>5350.6122999999998</v>
      </c>
      <c r="M60" s="26">
        <v>226759.125</v>
      </c>
      <c r="N60" s="26">
        <v>645.11815999999999</v>
      </c>
      <c r="O60" s="26">
        <v>4111.9794899999997</v>
      </c>
      <c r="P60" s="24">
        <v>0</v>
      </c>
      <c r="Q60" s="24">
        <v>0</v>
      </c>
      <c r="R60" s="26">
        <v>1238.2185099999999</v>
      </c>
      <c r="S60" s="24">
        <v>0</v>
      </c>
      <c r="T60" s="24">
        <v>0</v>
      </c>
      <c r="U60" s="24">
        <v>0</v>
      </c>
      <c r="V60" s="26">
        <v>5350.6122999999998</v>
      </c>
      <c r="W60" s="26">
        <v>226759.125</v>
      </c>
      <c r="X60" s="26">
        <v>645.11815999999999</v>
      </c>
      <c r="Y60" s="26">
        <v>4111.9794899999997</v>
      </c>
      <c r="Z60" s="24">
        <v>0</v>
      </c>
      <c r="AA60" s="24">
        <v>0</v>
      </c>
      <c r="AB60" s="26">
        <v>1238.2185099999999</v>
      </c>
      <c r="AC60" s="24">
        <v>0</v>
      </c>
      <c r="AD60" s="24">
        <v>0</v>
      </c>
      <c r="AE60" s="24">
        <v>0</v>
      </c>
    </row>
    <row r="61" spans="1:31" ht="15">
      <c r="A61" s="25">
        <v>2020</v>
      </c>
      <c r="B61" s="26">
        <v>7317</v>
      </c>
      <c r="C61" s="26">
        <v>315111</v>
      </c>
      <c r="D61" s="26">
        <v>923</v>
      </c>
      <c r="E61" s="26">
        <v>5601</v>
      </c>
      <c r="F61" s="24">
        <v>0</v>
      </c>
      <c r="G61" s="24">
        <v>0</v>
      </c>
      <c r="H61" s="26">
        <v>1719</v>
      </c>
      <c r="I61" s="24">
        <v>0</v>
      </c>
      <c r="J61" s="24">
        <v>0</v>
      </c>
      <c r="K61" s="24">
        <v>0</v>
      </c>
      <c r="L61" s="26">
        <v>5286.2959000000001</v>
      </c>
      <c r="M61" s="26">
        <v>226838.90625</v>
      </c>
      <c r="N61" s="26">
        <v>666.79052999999999</v>
      </c>
      <c r="O61" s="26">
        <v>4046.2343799999999</v>
      </c>
      <c r="P61" s="24">
        <v>0</v>
      </c>
      <c r="Q61" s="24">
        <v>0</v>
      </c>
      <c r="R61" s="26">
        <v>1241.8305700000001</v>
      </c>
      <c r="S61" s="24">
        <v>0</v>
      </c>
      <c r="T61" s="24">
        <v>0</v>
      </c>
      <c r="U61" s="24">
        <v>0</v>
      </c>
      <c r="V61" s="26">
        <v>5286.2959000000001</v>
      </c>
      <c r="W61" s="26">
        <v>226838.90625</v>
      </c>
      <c r="X61" s="26">
        <v>666.79052999999999</v>
      </c>
      <c r="Y61" s="26">
        <v>4046.2343799999999</v>
      </c>
      <c r="Z61" s="24">
        <v>0</v>
      </c>
      <c r="AA61" s="24">
        <v>0</v>
      </c>
      <c r="AB61" s="26">
        <v>1241.8305700000001</v>
      </c>
      <c r="AC61" s="24">
        <v>0</v>
      </c>
      <c r="AD61" s="24">
        <v>0</v>
      </c>
      <c r="AE61" s="24">
        <v>0</v>
      </c>
    </row>
    <row r="62" spans="1:31" ht="15">
      <c r="A62" s="25">
        <v>2020.9999999999998</v>
      </c>
      <c r="B62" s="26">
        <v>7346</v>
      </c>
      <c r="C62" s="26">
        <v>316025</v>
      </c>
      <c r="D62" s="26">
        <v>947</v>
      </c>
      <c r="E62" s="26">
        <v>5594</v>
      </c>
      <c r="F62" s="24">
        <v>0</v>
      </c>
      <c r="G62" s="24">
        <v>0</v>
      </c>
      <c r="H62" s="26">
        <v>1751</v>
      </c>
      <c r="I62" s="24">
        <v>0</v>
      </c>
      <c r="J62" s="24">
        <v>0</v>
      </c>
      <c r="K62" s="24">
        <v>0</v>
      </c>
      <c r="L62" s="26">
        <v>5152.1660199999997</v>
      </c>
      <c r="M62" s="26">
        <v>222115.15625</v>
      </c>
      <c r="N62" s="26">
        <v>664.20428000000004</v>
      </c>
      <c r="O62" s="26">
        <v>3923.65308</v>
      </c>
      <c r="P62" s="24">
        <v>0</v>
      </c>
      <c r="Q62" s="24">
        <v>0</v>
      </c>
      <c r="R62" s="26">
        <v>1228.1114500000001</v>
      </c>
      <c r="S62" s="24">
        <v>0</v>
      </c>
      <c r="T62" s="24">
        <v>0</v>
      </c>
      <c r="U62" s="24">
        <v>0</v>
      </c>
      <c r="V62" s="26">
        <v>5152.1660199999997</v>
      </c>
      <c r="W62" s="26">
        <v>222115.15625</v>
      </c>
      <c r="X62" s="26">
        <v>664.20428000000004</v>
      </c>
      <c r="Y62" s="26">
        <v>3923.65308</v>
      </c>
      <c r="Z62" s="24">
        <v>0</v>
      </c>
      <c r="AA62" s="24">
        <v>0</v>
      </c>
      <c r="AB62" s="26">
        <v>1228.1114500000001</v>
      </c>
      <c r="AC62" s="24">
        <v>0</v>
      </c>
      <c r="AD62" s="24">
        <v>0</v>
      </c>
      <c r="AE62" s="24">
        <v>0</v>
      </c>
    </row>
    <row r="63" spans="1:31" ht="15">
      <c r="A63" s="25">
        <v>2020.9999999999998</v>
      </c>
      <c r="B63" s="26">
        <v>7438</v>
      </c>
      <c r="C63" s="26">
        <v>314931</v>
      </c>
      <c r="D63" s="26">
        <v>942</v>
      </c>
      <c r="E63" s="26">
        <v>5709</v>
      </c>
      <c r="F63" s="24">
        <v>0</v>
      </c>
      <c r="G63" s="24">
        <v>0</v>
      </c>
      <c r="H63" s="26">
        <v>1729</v>
      </c>
      <c r="I63" s="24">
        <v>0</v>
      </c>
      <c r="J63" s="24">
        <v>0</v>
      </c>
      <c r="K63" s="24">
        <v>0</v>
      </c>
      <c r="L63" s="26">
        <v>5216.6738299999997</v>
      </c>
      <c r="M63" s="26">
        <v>221345.9375</v>
      </c>
      <c r="N63" s="26">
        <v>660.69750999999997</v>
      </c>
      <c r="O63" s="26">
        <v>4004.31592</v>
      </c>
      <c r="P63" s="24">
        <v>0</v>
      </c>
      <c r="Q63" s="24">
        <v>0</v>
      </c>
      <c r="R63" s="26">
        <v>1212.6803</v>
      </c>
      <c r="S63" s="24">
        <v>0</v>
      </c>
      <c r="T63" s="24">
        <v>0</v>
      </c>
      <c r="U63" s="24">
        <v>0</v>
      </c>
      <c r="V63" s="26">
        <v>5216.6738299999997</v>
      </c>
      <c r="W63" s="26">
        <v>221345.9375</v>
      </c>
      <c r="X63" s="26">
        <v>660.69750999999997</v>
      </c>
      <c r="Y63" s="26">
        <v>4004.31592</v>
      </c>
      <c r="Z63" s="24">
        <v>0</v>
      </c>
      <c r="AA63" s="24">
        <v>0</v>
      </c>
      <c r="AB63" s="26">
        <v>1212.6803</v>
      </c>
      <c r="AC63" s="24">
        <v>0</v>
      </c>
      <c r="AD63" s="24">
        <v>0</v>
      </c>
      <c r="AE63" s="24">
        <v>0</v>
      </c>
    </row>
    <row r="64" spans="1:31" ht="15">
      <c r="A64" s="25">
        <v>2021.9999999999998</v>
      </c>
      <c r="B64" s="26">
        <v>7627</v>
      </c>
      <c r="C64" s="26">
        <v>313272</v>
      </c>
      <c r="D64" s="26">
        <v>963</v>
      </c>
      <c r="E64" s="26">
        <v>5836</v>
      </c>
      <c r="F64" s="24">
        <v>0</v>
      </c>
      <c r="G64" s="24">
        <v>0</v>
      </c>
      <c r="H64" s="26">
        <v>1791</v>
      </c>
      <c r="I64" s="24">
        <v>0</v>
      </c>
      <c r="J64" s="24">
        <v>0</v>
      </c>
      <c r="K64" s="24">
        <v>0</v>
      </c>
      <c r="L64" s="26">
        <v>5193.7543900000001</v>
      </c>
      <c r="M64" s="26">
        <v>213943.71875</v>
      </c>
      <c r="N64" s="26">
        <v>655.75585999999998</v>
      </c>
      <c r="O64" s="26">
        <v>3973.8544900000002</v>
      </c>
      <c r="P64" s="24">
        <v>0</v>
      </c>
      <c r="Q64" s="24">
        <v>0</v>
      </c>
      <c r="R64" s="26">
        <v>1219.5808099999999</v>
      </c>
      <c r="S64" s="24">
        <v>0</v>
      </c>
      <c r="T64" s="24">
        <v>0</v>
      </c>
      <c r="U64" s="24">
        <v>0</v>
      </c>
      <c r="V64" s="26">
        <v>5193.7543900000001</v>
      </c>
      <c r="W64" s="26">
        <v>213943.71875</v>
      </c>
      <c r="X64" s="26">
        <v>655.75585999999998</v>
      </c>
      <c r="Y64" s="26">
        <v>3973.8544900000002</v>
      </c>
      <c r="Z64" s="24">
        <v>0</v>
      </c>
      <c r="AA64" s="24">
        <v>0</v>
      </c>
      <c r="AB64" s="26">
        <v>1219.5808099999999</v>
      </c>
      <c r="AC64" s="24">
        <v>0</v>
      </c>
      <c r="AD64" s="24">
        <v>0</v>
      </c>
      <c r="AE64" s="24">
        <v>0</v>
      </c>
    </row>
    <row r="65" spans="1:31" ht="15">
      <c r="A65" s="25">
        <v>2021.9999999999998</v>
      </c>
      <c r="B65" s="26">
        <v>7435</v>
      </c>
      <c r="C65" s="26">
        <v>315165</v>
      </c>
      <c r="D65" s="26">
        <v>930</v>
      </c>
      <c r="E65" s="26">
        <v>5685</v>
      </c>
      <c r="F65" s="24">
        <v>0</v>
      </c>
      <c r="G65" s="24">
        <v>0</v>
      </c>
      <c r="H65" s="26">
        <v>1749</v>
      </c>
      <c r="I65" s="24">
        <v>0</v>
      </c>
      <c r="J65" s="24">
        <v>0</v>
      </c>
      <c r="K65" s="24">
        <v>0</v>
      </c>
      <c r="L65" s="26">
        <v>5062.9731400000001</v>
      </c>
      <c r="M65" s="26">
        <v>215245.15625</v>
      </c>
      <c r="N65" s="26">
        <v>633.28386999999998</v>
      </c>
      <c r="O65" s="26">
        <v>3871.0373500000001</v>
      </c>
      <c r="P65" s="24">
        <v>0</v>
      </c>
      <c r="Q65" s="24">
        <v>0</v>
      </c>
      <c r="R65" s="26">
        <v>1190.9826700000001</v>
      </c>
      <c r="S65" s="24">
        <v>0</v>
      </c>
      <c r="T65" s="24">
        <v>0</v>
      </c>
      <c r="U65" s="24">
        <v>0</v>
      </c>
      <c r="V65" s="26">
        <v>5062.9731400000001</v>
      </c>
      <c r="W65" s="26">
        <v>215245.15625</v>
      </c>
      <c r="X65" s="26">
        <v>633.28386999999998</v>
      </c>
      <c r="Y65" s="26">
        <v>3871.0373500000001</v>
      </c>
      <c r="Z65" s="24">
        <v>0</v>
      </c>
      <c r="AA65" s="24">
        <v>0</v>
      </c>
      <c r="AB65" s="26">
        <v>1190.9826700000001</v>
      </c>
      <c r="AC65" s="24">
        <v>0</v>
      </c>
      <c r="AD65" s="24">
        <v>0</v>
      </c>
      <c r="AE65" s="24">
        <v>0</v>
      </c>
    </row>
    <row r="66" spans="1:31" ht="15">
      <c r="A66" s="25">
        <v>2023.0000000000002</v>
      </c>
      <c r="B66" s="26">
        <v>6035</v>
      </c>
      <c r="C66" s="26">
        <v>261311</v>
      </c>
      <c r="D66" s="26">
        <v>701</v>
      </c>
      <c r="E66" s="26">
        <v>4526</v>
      </c>
      <c r="F66" s="24">
        <v>0</v>
      </c>
      <c r="G66" s="24">
        <v>0</v>
      </c>
      <c r="H66" s="26">
        <v>1510</v>
      </c>
      <c r="I66" s="24">
        <v>0</v>
      </c>
      <c r="J66" s="24">
        <v>0</v>
      </c>
      <c r="K66" s="24">
        <v>0</v>
      </c>
      <c r="L66" s="26">
        <v>3989.9304200000001</v>
      </c>
      <c r="M66" s="26">
        <v>172668.20313000001</v>
      </c>
      <c r="N66" s="26">
        <v>463.44821000000002</v>
      </c>
      <c r="O66" s="26">
        <v>2992.2810100000002</v>
      </c>
      <c r="P66" s="24">
        <v>0</v>
      </c>
      <c r="Q66" s="24">
        <v>0</v>
      </c>
      <c r="R66" s="26">
        <v>998.30462999999997</v>
      </c>
      <c r="S66" s="24">
        <v>0</v>
      </c>
      <c r="T66" s="24">
        <v>0</v>
      </c>
      <c r="U66" s="24">
        <v>0</v>
      </c>
      <c r="V66" s="26">
        <v>3989.9304200000001</v>
      </c>
      <c r="W66" s="26">
        <v>172668.20313000001</v>
      </c>
      <c r="X66" s="26">
        <v>463.44821000000002</v>
      </c>
      <c r="Y66" s="26">
        <v>2992.2810100000002</v>
      </c>
      <c r="Z66" s="24">
        <v>0</v>
      </c>
      <c r="AA66" s="24">
        <v>0</v>
      </c>
      <c r="AB66" s="26">
        <v>998.30462999999997</v>
      </c>
      <c r="AC66" s="24">
        <v>0</v>
      </c>
      <c r="AD66" s="24">
        <v>0</v>
      </c>
      <c r="AE66" s="24">
        <v>0</v>
      </c>
    </row>
    <row r="67" spans="1:31" ht="15">
      <c r="A67" s="25">
        <v>2023.0000000000002</v>
      </c>
      <c r="B67" s="26">
        <v>5843</v>
      </c>
      <c r="C67" s="26">
        <v>260602</v>
      </c>
      <c r="D67" s="26">
        <v>599</v>
      </c>
      <c r="E67" s="26">
        <v>4596</v>
      </c>
      <c r="F67" s="24">
        <v>0</v>
      </c>
      <c r="G67" s="24">
        <v>0</v>
      </c>
      <c r="H67" s="26">
        <v>1247</v>
      </c>
      <c r="I67" s="24">
        <v>0</v>
      </c>
      <c r="J67" s="24">
        <v>0</v>
      </c>
      <c r="K67" s="24">
        <v>0</v>
      </c>
      <c r="L67" s="26">
        <v>3862.9929200000001</v>
      </c>
      <c r="M67" s="26">
        <v>172202.92188000001</v>
      </c>
      <c r="N67" s="26">
        <v>396.01265999999998</v>
      </c>
      <c r="O67" s="26">
        <v>3038.5603000000001</v>
      </c>
      <c r="P67" s="24">
        <v>0</v>
      </c>
      <c r="Q67" s="24">
        <v>0</v>
      </c>
      <c r="R67" s="26">
        <v>824.42669999999998</v>
      </c>
      <c r="S67" s="24">
        <v>0</v>
      </c>
      <c r="T67" s="24">
        <v>0</v>
      </c>
      <c r="U67" s="24">
        <v>0</v>
      </c>
      <c r="V67" s="26">
        <v>3862.9929200000001</v>
      </c>
      <c r="W67" s="26">
        <v>172202.92188000001</v>
      </c>
      <c r="X67" s="26">
        <v>396.01265999999998</v>
      </c>
      <c r="Y67" s="26">
        <v>3038.5603000000001</v>
      </c>
      <c r="Z67" s="24">
        <v>0</v>
      </c>
      <c r="AA67" s="24">
        <v>0</v>
      </c>
      <c r="AB67" s="26">
        <v>824.42669999999998</v>
      </c>
      <c r="AC67" s="24">
        <v>0</v>
      </c>
      <c r="AD67" s="24">
        <v>0</v>
      </c>
      <c r="AE67" s="24">
        <v>0</v>
      </c>
    </row>
    <row r="68" spans="1:31" ht="15">
      <c r="A68" s="25">
        <v>2024</v>
      </c>
      <c r="B68" s="26">
        <v>5888</v>
      </c>
      <c r="C68" s="26">
        <v>257854</v>
      </c>
      <c r="D68" s="26">
        <v>623</v>
      </c>
      <c r="E68" s="26">
        <v>4619</v>
      </c>
      <c r="F68" s="24">
        <v>0</v>
      </c>
      <c r="G68" s="24">
        <v>0</v>
      </c>
      <c r="H68" s="26">
        <v>1269</v>
      </c>
      <c r="I68" s="24">
        <v>0</v>
      </c>
      <c r="J68" s="24">
        <v>0</v>
      </c>
      <c r="K68" s="24">
        <v>0</v>
      </c>
      <c r="L68" s="26">
        <v>3779.2058099999999</v>
      </c>
      <c r="M68" s="26">
        <v>165267.14063000001</v>
      </c>
      <c r="N68" s="26">
        <v>399.88287000000003</v>
      </c>
      <c r="O68" s="26">
        <v>2964.70361</v>
      </c>
      <c r="P68" s="24">
        <v>0</v>
      </c>
      <c r="Q68" s="24">
        <v>0</v>
      </c>
      <c r="R68" s="26">
        <v>814.52050999999994</v>
      </c>
      <c r="S68" s="24">
        <v>0</v>
      </c>
      <c r="T68" s="24">
        <v>0</v>
      </c>
      <c r="U68" s="24">
        <v>0</v>
      </c>
      <c r="V68" s="26">
        <v>3779.2058099999999</v>
      </c>
      <c r="W68" s="26">
        <v>165267.14063000001</v>
      </c>
      <c r="X68" s="26">
        <v>399.88287000000003</v>
      </c>
      <c r="Y68" s="26">
        <v>2964.70361</v>
      </c>
      <c r="Z68" s="24">
        <v>0</v>
      </c>
      <c r="AA68" s="24">
        <v>0</v>
      </c>
      <c r="AB68" s="26">
        <v>814.52050999999994</v>
      </c>
      <c r="AC68" s="24">
        <v>0</v>
      </c>
      <c r="AD68" s="24">
        <v>0</v>
      </c>
      <c r="AE68" s="24">
        <v>0</v>
      </c>
    </row>
    <row r="69" spans="1:31" ht="15">
      <c r="A69" s="25">
        <v>2024</v>
      </c>
      <c r="B69" s="26">
        <v>5752</v>
      </c>
      <c r="C69" s="26">
        <v>257270</v>
      </c>
      <c r="D69" s="26">
        <v>652</v>
      </c>
      <c r="E69" s="26">
        <v>4517</v>
      </c>
      <c r="F69" s="24">
        <v>0</v>
      </c>
      <c r="G69" s="24">
        <v>0</v>
      </c>
      <c r="H69" s="26">
        <v>1232</v>
      </c>
      <c r="I69" s="24">
        <v>0</v>
      </c>
      <c r="J69" s="24">
        <v>0</v>
      </c>
      <c r="K69" s="24">
        <v>0</v>
      </c>
      <c r="L69" s="26">
        <v>3691.9147899999998</v>
      </c>
      <c r="M69" s="26">
        <v>164893.01563000001</v>
      </c>
      <c r="N69" s="26">
        <v>418.49727999999999</v>
      </c>
      <c r="O69" s="26">
        <v>2899.2353499999999</v>
      </c>
      <c r="P69" s="24">
        <v>0</v>
      </c>
      <c r="Q69" s="24">
        <v>0</v>
      </c>
      <c r="R69" s="26">
        <v>790.77221999999995</v>
      </c>
      <c r="S69" s="24">
        <v>0</v>
      </c>
      <c r="T69" s="24">
        <v>0</v>
      </c>
      <c r="U69" s="24">
        <v>0</v>
      </c>
      <c r="V69" s="26">
        <v>3691.9147899999998</v>
      </c>
      <c r="W69" s="26">
        <v>164893.01563000001</v>
      </c>
      <c r="X69" s="26">
        <v>418.49727999999999</v>
      </c>
      <c r="Y69" s="26">
        <v>2899.2353499999999</v>
      </c>
      <c r="Z69" s="24">
        <v>0</v>
      </c>
      <c r="AA69" s="24">
        <v>0</v>
      </c>
      <c r="AB69" s="26">
        <v>790.77221999999995</v>
      </c>
      <c r="AC69" s="24">
        <v>0</v>
      </c>
      <c r="AD69" s="24">
        <v>0</v>
      </c>
      <c r="AE69" s="24">
        <v>0</v>
      </c>
    </row>
    <row r="70" spans="1:31" ht="15">
      <c r="A70" s="25">
        <v>2025</v>
      </c>
      <c r="B70" s="26">
        <v>5700</v>
      </c>
      <c r="C70" s="26">
        <v>256352</v>
      </c>
      <c r="D70" s="26">
        <v>605</v>
      </c>
      <c r="E70" s="26">
        <v>4547</v>
      </c>
      <c r="F70" s="24">
        <v>0</v>
      </c>
      <c r="G70" s="24">
        <v>0</v>
      </c>
      <c r="H70" s="26">
        <v>1153</v>
      </c>
      <c r="I70" s="24">
        <v>0</v>
      </c>
      <c r="J70" s="24">
        <v>0</v>
      </c>
      <c r="K70" s="24">
        <v>0</v>
      </c>
      <c r="L70" s="26">
        <v>3551.7680700000001</v>
      </c>
      <c r="M70" s="26">
        <v>160117.67188000001</v>
      </c>
      <c r="N70" s="26">
        <v>377.01691</v>
      </c>
      <c r="O70" s="26">
        <v>2833.3950199999999</v>
      </c>
      <c r="P70" s="24">
        <v>0</v>
      </c>
      <c r="Q70" s="24">
        <v>0</v>
      </c>
      <c r="R70" s="26">
        <v>718.51349000000005</v>
      </c>
      <c r="S70" s="24">
        <v>0</v>
      </c>
      <c r="T70" s="24">
        <v>0</v>
      </c>
      <c r="U70" s="24">
        <v>0</v>
      </c>
      <c r="V70" s="26">
        <v>3551.7680700000001</v>
      </c>
      <c r="W70" s="26">
        <v>160117.67188000001</v>
      </c>
      <c r="X70" s="26">
        <v>377.01691</v>
      </c>
      <c r="Y70" s="26">
        <v>2833.3950199999999</v>
      </c>
      <c r="Z70" s="24">
        <v>0</v>
      </c>
      <c r="AA70" s="24">
        <v>0</v>
      </c>
      <c r="AB70" s="26">
        <v>718.51349000000005</v>
      </c>
      <c r="AC70" s="24">
        <v>0</v>
      </c>
      <c r="AD70" s="24">
        <v>0</v>
      </c>
      <c r="AE70" s="24">
        <v>0</v>
      </c>
    </row>
    <row r="71" spans="1:31" ht="15">
      <c r="A71" s="25">
        <v>2025</v>
      </c>
      <c r="B71" s="26">
        <v>5739</v>
      </c>
      <c r="C71" s="26">
        <v>257367</v>
      </c>
      <c r="D71" s="26">
        <v>611</v>
      </c>
      <c r="E71" s="26">
        <v>4539</v>
      </c>
      <c r="F71" s="24">
        <v>0</v>
      </c>
      <c r="G71" s="24">
        <v>0</v>
      </c>
      <c r="H71" s="26">
        <v>1204</v>
      </c>
      <c r="I71" s="24">
        <v>0</v>
      </c>
      <c r="J71" s="24">
        <v>0</v>
      </c>
      <c r="K71" s="24">
        <v>0</v>
      </c>
      <c r="L71" s="26">
        <v>3576.0668900000001</v>
      </c>
      <c r="M71" s="26">
        <v>160752.04688000001</v>
      </c>
      <c r="N71" s="26">
        <v>380.75592</v>
      </c>
      <c r="O71" s="26">
        <v>2828.4106400000001</v>
      </c>
      <c r="P71" s="24">
        <v>0</v>
      </c>
      <c r="Q71" s="24">
        <v>0</v>
      </c>
      <c r="R71" s="26">
        <v>750.29510000000005</v>
      </c>
      <c r="S71" s="24">
        <v>0</v>
      </c>
      <c r="T71" s="24">
        <v>0</v>
      </c>
      <c r="U71" s="24">
        <v>0</v>
      </c>
      <c r="V71" s="26">
        <v>3576.0668900000001</v>
      </c>
      <c r="W71" s="26">
        <v>160752.04688000001</v>
      </c>
      <c r="X71" s="26">
        <v>380.75592</v>
      </c>
      <c r="Y71" s="26">
        <v>2828.4106400000001</v>
      </c>
      <c r="Z71" s="24">
        <v>0</v>
      </c>
      <c r="AA71" s="24">
        <v>0</v>
      </c>
      <c r="AB71" s="26">
        <v>750.29510000000005</v>
      </c>
      <c r="AC71" s="24">
        <v>0</v>
      </c>
      <c r="AD71" s="24">
        <v>0</v>
      </c>
      <c r="AE71" s="24">
        <v>0</v>
      </c>
    </row>
    <row r="72" spans="1:31" ht="15">
      <c r="A72" s="25">
        <v>2026</v>
      </c>
      <c r="B72" s="26">
        <v>5767</v>
      </c>
      <c r="C72" s="26">
        <v>257701</v>
      </c>
      <c r="D72" s="26">
        <v>643</v>
      </c>
      <c r="E72" s="26">
        <v>4525</v>
      </c>
      <c r="F72" s="24">
        <v>0</v>
      </c>
      <c r="G72" s="24">
        <v>0</v>
      </c>
      <c r="H72" s="26">
        <v>1239</v>
      </c>
      <c r="I72" s="24">
        <v>0</v>
      </c>
      <c r="J72" s="24">
        <v>0</v>
      </c>
      <c r="K72" s="24">
        <v>0</v>
      </c>
      <c r="L72" s="26">
        <v>3489.0012200000001</v>
      </c>
      <c r="M72" s="26">
        <v>155756.04688000001</v>
      </c>
      <c r="N72" s="26">
        <v>389.02337999999997</v>
      </c>
      <c r="O72" s="26">
        <v>2737.6154799999999</v>
      </c>
      <c r="P72" s="24">
        <v>0</v>
      </c>
      <c r="Q72" s="24">
        <v>0</v>
      </c>
      <c r="R72" s="26">
        <v>749.62189000000001</v>
      </c>
      <c r="S72" s="24">
        <v>0</v>
      </c>
      <c r="T72" s="24">
        <v>0</v>
      </c>
      <c r="U72" s="24">
        <v>0</v>
      </c>
      <c r="V72" s="26">
        <v>3489.0012200000001</v>
      </c>
      <c r="W72" s="26">
        <v>155756.04688000001</v>
      </c>
      <c r="X72" s="26">
        <v>389.02337999999997</v>
      </c>
      <c r="Y72" s="26">
        <v>2737.6154799999999</v>
      </c>
      <c r="Z72" s="24">
        <v>0</v>
      </c>
      <c r="AA72" s="24">
        <v>0</v>
      </c>
      <c r="AB72" s="26">
        <v>749.62189000000001</v>
      </c>
      <c r="AC72" s="24">
        <v>0</v>
      </c>
      <c r="AD72" s="24">
        <v>0</v>
      </c>
      <c r="AE72" s="24">
        <v>0</v>
      </c>
    </row>
    <row r="73" spans="1:31" ht="15">
      <c r="A73" s="25">
        <v>2026</v>
      </c>
      <c r="B73" s="26">
        <v>5724</v>
      </c>
      <c r="C73" s="26">
        <v>256720</v>
      </c>
      <c r="D73" s="26">
        <v>637</v>
      </c>
      <c r="E73" s="26">
        <v>4549</v>
      </c>
      <c r="F73" s="24">
        <v>0</v>
      </c>
      <c r="G73" s="24">
        <v>0</v>
      </c>
      <c r="H73" s="26">
        <v>1177</v>
      </c>
      <c r="I73" s="24">
        <v>0</v>
      </c>
      <c r="J73" s="24">
        <v>0</v>
      </c>
      <c r="K73" s="24">
        <v>0</v>
      </c>
      <c r="L73" s="26">
        <v>3462.9870599999999</v>
      </c>
      <c r="M73" s="26">
        <v>155158.25</v>
      </c>
      <c r="N73" s="26">
        <v>385.39330999999999</v>
      </c>
      <c r="O73" s="26">
        <v>2752.13501</v>
      </c>
      <c r="P73" s="24">
        <v>0</v>
      </c>
      <c r="Q73" s="24">
        <v>0</v>
      </c>
      <c r="R73" s="26">
        <v>712.10931000000005</v>
      </c>
      <c r="S73" s="24">
        <v>0</v>
      </c>
      <c r="T73" s="24">
        <v>0</v>
      </c>
      <c r="U73" s="24">
        <v>0</v>
      </c>
      <c r="V73" s="26">
        <v>3462.9870599999999</v>
      </c>
      <c r="W73" s="26">
        <v>155158.25</v>
      </c>
      <c r="X73" s="26">
        <v>385.39330999999999</v>
      </c>
      <c r="Y73" s="26">
        <v>2752.13501</v>
      </c>
      <c r="Z73" s="24">
        <v>0</v>
      </c>
      <c r="AA73" s="24">
        <v>0</v>
      </c>
      <c r="AB73" s="26">
        <v>712.10931000000005</v>
      </c>
      <c r="AC73" s="24">
        <v>0</v>
      </c>
      <c r="AD73" s="24">
        <v>0</v>
      </c>
      <c r="AE73" s="24">
        <v>0</v>
      </c>
    </row>
    <row r="74" spans="1:31" ht="15">
      <c r="A74" s="25">
        <v>2027</v>
      </c>
      <c r="B74" s="26">
        <v>5662</v>
      </c>
      <c r="C74" s="26">
        <v>255658</v>
      </c>
      <c r="D74" s="26">
        <v>627</v>
      </c>
      <c r="E74" s="26">
        <v>4424</v>
      </c>
      <c r="F74" s="24">
        <v>0</v>
      </c>
      <c r="G74" s="24">
        <v>0</v>
      </c>
      <c r="H74" s="26">
        <v>1237</v>
      </c>
      <c r="I74" s="24">
        <v>0</v>
      </c>
      <c r="J74" s="24">
        <v>0</v>
      </c>
      <c r="K74" s="24">
        <v>0</v>
      </c>
      <c r="L74" s="26">
        <v>3325.8669399999999</v>
      </c>
      <c r="M74" s="26">
        <v>150138.98438000001</v>
      </c>
      <c r="N74" s="26">
        <v>368.29626000000002</v>
      </c>
      <c r="O74" s="26">
        <v>2598.66284</v>
      </c>
      <c r="P74" s="24">
        <v>0</v>
      </c>
      <c r="Q74" s="24">
        <v>0</v>
      </c>
      <c r="R74" s="26">
        <v>726.61168999999995</v>
      </c>
      <c r="S74" s="24">
        <v>0</v>
      </c>
      <c r="T74" s="24">
        <v>0</v>
      </c>
      <c r="U74" s="24">
        <v>0</v>
      </c>
      <c r="V74" s="26">
        <v>3325.8669399999999</v>
      </c>
      <c r="W74" s="26">
        <v>150138.98438000001</v>
      </c>
      <c r="X74" s="26">
        <v>368.29626000000002</v>
      </c>
      <c r="Y74" s="26">
        <v>2598.66284</v>
      </c>
      <c r="Z74" s="24">
        <v>0</v>
      </c>
      <c r="AA74" s="24">
        <v>0</v>
      </c>
      <c r="AB74" s="26">
        <v>726.61168999999995</v>
      </c>
      <c r="AC74" s="24">
        <v>0</v>
      </c>
      <c r="AD74" s="24">
        <v>0</v>
      </c>
      <c r="AE74" s="24">
        <v>0</v>
      </c>
    </row>
    <row r="75" spans="1:31" ht="15">
      <c r="A75" s="25">
        <v>2027</v>
      </c>
      <c r="B75" s="26">
        <v>5632</v>
      </c>
      <c r="C75" s="26">
        <v>257216</v>
      </c>
      <c r="D75" s="26">
        <v>597</v>
      </c>
      <c r="E75" s="26">
        <v>4490</v>
      </c>
      <c r="F75" s="24">
        <v>0</v>
      </c>
      <c r="G75" s="24">
        <v>0</v>
      </c>
      <c r="H75" s="26">
        <v>1142</v>
      </c>
      <c r="I75" s="24">
        <v>0</v>
      </c>
      <c r="J75" s="24">
        <v>0</v>
      </c>
      <c r="K75" s="24">
        <v>0</v>
      </c>
      <c r="L75" s="26">
        <v>3308.24487</v>
      </c>
      <c r="M75" s="26">
        <v>151064.04688000001</v>
      </c>
      <c r="N75" s="26">
        <v>350.67419000000001</v>
      </c>
      <c r="O75" s="26">
        <v>2637.4313999999999</v>
      </c>
      <c r="P75" s="24">
        <v>0</v>
      </c>
      <c r="Q75" s="24">
        <v>0</v>
      </c>
      <c r="R75" s="26">
        <v>670.80847000000006</v>
      </c>
      <c r="S75" s="24">
        <v>0</v>
      </c>
      <c r="T75" s="24">
        <v>0</v>
      </c>
      <c r="U75" s="24">
        <v>0</v>
      </c>
      <c r="V75" s="26">
        <v>3308.24487</v>
      </c>
      <c r="W75" s="26">
        <v>151064.04688000001</v>
      </c>
      <c r="X75" s="26">
        <v>350.67419000000001</v>
      </c>
      <c r="Y75" s="26">
        <v>2637.4313999999999</v>
      </c>
      <c r="Z75" s="24">
        <v>0</v>
      </c>
      <c r="AA75" s="24">
        <v>0</v>
      </c>
      <c r="AB75" s="26">
        <v>670.80847000000006</v>
      </c>
      <c r="AC75" s="24">
        <v>0</v>
      </c>
      <c r="AD75" s="24">
        <v>0</v>
      </c>
      <c r="AE75" s="24">
        <v>0</v>
      </c>
    </row>
    <row r="76" spans="1:31" ht="15">
      <c r="A76" s="25">
        <v>2028</v>
      </c>
      <c r="B76" s="26">
        <v>4371</v>
      </c>
      <c r="C76" s="26">
        <v>204466</v>
      </c>
      <c r="D76" s="26">
        <v>382</v>
      </c>
      <c r="E76" s="26">
        <v>3409</v>
      </c>
      <c r="F76" s="24">
        <v>0</v>
      </c>
      <c r="G76" s="24">
        <v>0</v>
      </c>
      <c r="H76" s="26">
        <v>962</v>
      </c>
      <c r="I76" s="24">
        <v>0</v>
      </c>
      <c r="J76" s="24">
        <v>0</v>
      </c>
      <c r="K76" s="24">
        <v>0</v>
      </c>
      <c r="L76" s="26">
        <v>2492.8098100000002</v>
      </c>
      <c r="M76" s="26">
        <v>116609.48437999999</v>
      </c>
      <c r="N76" s="26">
        <v>217.84899999999999</v>
      </c>
      <c r="O76" s="26">
        <v>1944.1691900000001</v>
      </c>
      <c r="P76" s="24">
        <v>0</v>
      </c>
      <c r="Q76" s="24">
        <v>0</v>
      </c>
      <c r="R76" s="26">
        <v>548.61450000000002</v>
      </c>
      <c r="S76" s="24">
        <v>0</v>
      </c>
      <c r="T76" s="24">
        <v>0</v>
      </c>
      <c r="U76" s="24">
        <v>0</v>
      </c>
      <c r="V76" s="26">
        <v>2492.8098100000002</v>
      </c>
      <c r="W76" s="26">
        <v>116609.48437999999</v>
      </c>
      <c r="X76" s="26">
        <v>217.84899999999999</v>
      </c>
      <c r="Y76" s="26">
        <v>1944.1691900000001</v>
      </c>
      <c r="Z76" s="24">
        <v>0</v>
      </c>
      <c r="AA76" s="24">
        <v>0</v>
      </c>
      <c r="AB76" s="26">
        <v>548.61450000000002</v>
      </c>
      <c r="AC76" s="24">
        <v>0</v>
      </c>
      <c r="AD76" s="24">
        <v>0</v>
      </c>
      <c r="AE76" s="24">
        <v>0</v>
      </c>
    </row>
    <row r="77" spans="1:31" ht="15">
      <c r="A77" s="25">
        <v>2028</v>
      </c>
      <c r="B77" s="26">
        <v>4294</v>
      </c>
      <c r="C77" s="26">
        <v>203480</v>
      </c>
      <c r="D77" s="26">
        <v>433</v>
      </c>
      <c r="E77" s="26">
        <v>3433</v>
      </c>
      <c r="F77" s="24">
        <v>0</v>
      </c>
      <c r="G77" s="24">
        <v>0</v>
      </c>
      <c r="H77" s="26">
        <v>863</v>
      </c>
      <c r="I77" s="24">
        <v>0</v>
      </c>
      <c r="J77" s="24">
        <v>0</v>
      </c>
      <c r="K77" s="24">
        <v>0</v>
      </c>
      <c r="L77" s="26">
        <v>2448.8957500000001</v>
      </c>
      <c r="M77" s="26">
        <v>116047.15625</v>
      </c>
      <c r="N77" s="26">
        <v>246.93338</v>
      </c>
      <c r="O77" s="26">
        <v>1957.8566900000001</v>
      </c>
      <c r="P77" s="24">
        <v>0</v>
      </c>
      <c r="Q77" s="24">
        <v>0</v>
      </c>
      <c r="R77" s="26">
        <v>492.15463</v>
      </c>
      <c r="S77" s="24">
        <v>0</v>
      </c>
      <c r="T77" s="24">
        <v>0</v>
      </c>
      <c r="U77" s="24">
        <v>0</v>
      </c>
      <c r="V77" s="26">
        <v>2448.8957500000001</v>
      </c>
      <c r="W77" s="26">
        <v>116047.15625</v>
      </c>
      <c r="X77" s="26">
        <v>246.93338</v>
      </c>
      <c r="Y77" s="26">
        <v>1957.8566900000001</v>
      </c>
      <c r="Z77" s="24">
        <v>0</v>
      </c>
      <c r="AA77" s="24">
        <v>0</v>
      </c>
      <c r="AB77" s="26">
        <v>492.15463</v>
      </c>
      <c r="AC77" s="24">
        <v>0</v>
      </c>
      <c r="AD77" s="24">
        <v>0</v>
      </c>
      <c r="AE77" s="24">
        <v>0</v>
      </c>
    </row>
    <row r="78" spans="1:31" ht="15">
      <c r="A78" s="25">
        <v>2029</v>
      </c>
      <c r="B78" s="26">
        <v>4245</v>
      </c>
      <c r="C78" s="26">
        <v>201284</v>
      </c>
      <c r="D78" s="26">
        <v>438</v>
      </c>
      <c r="E78" s="26">
        <v>3390</v>
      </c>
      <c r="F78" s="24">
        <v>0</v>
      </c>
      <c r="G78" s="24">
        <v>0</v>
      </c>
      <c r="H78" s="26">
        <v>853</v>
      </c>
      <c r="I78" s="24">
        <v>0</v>
      </c>
      <c r="J78" s="24">
        <v>0</v>
      </c>
      <c r="K78" s="24">
        <v>0</v>
      </c>
      <c r="L78" s="26">
        <v>2350.4167499999999</v>
      </c>
      <c r="M78" s="26">
        <v>111562.83594</v>
      </c>
      <c r="N78" s="26">
        <v>242.51067</v>
      </c>
      <c r="O78" s="26">
        <v>1876.9940200000001</v>
      </c>
      <c r="P78" s="24">
        <v>0</v>
      </c>
      <c r="Q78" s="24">
        <v>0</v>
      </c>
      <c r="R78" s="26">
        <v>472.28802000000002</v>
      </c>
      <c r="S78" s="24">
        <v>0</v>
      </c>
      <c r="T78" s="24">
        <v>0</v>
      </c>
      <c r="U78" s="24">
        <v>0</v>
      </c>
      <c r="V78" s="26">
        <v>2350.4167499999999</v>
      </c>
      <c r="W78" s="26">
        <v>111562.83594</v>
      </c>
      <c r="X78" s="26">
        <v>242.51067</v>
      </c>
      <c r="Y78" s="26">
        <v>1876.9940200000001</v>
      </c>
      <c r="Z78" s="24">
        <v>0</v>
      </c>
      <c r="AA78" s="24">
        <v>0</v>
      </c>
      <c r="AB78" s="26">
        <v>472.28802000000002</v>
      </c>
      <c r="AC78" s="24">
        <v>0</v>
      </c>
      <c r="AD78" s="24">
        <v>0</v>
      </c>
      <c r="AE78" s="24">
        <v>0</v>
      </c>
    </row>
    <row r="79" spans="1:31" ht="15">
      <c r="A79" s="25">
        <v>2029</v>
      </c>
      <c r="B79" s="26">
        <v>4070</v>
      </c>
      <c r="C79" s="26">
        <v>200660</v>
      </c>
      <c r="D79" s="26">
        <v>411</v>
      </c>
      <c r="E79" s="26">
        <v>3288</v>
      </c>
      <c r="F79" s="24">
        <v>0</v>
      </c>
      <c r="G79" s="24">
        <v>0</v>
      </c>
      <c r="H79" s="26">
        <v>784</v>
      </c>
      <c r="I79" s="24">
        <v>0</v>
      </c>
      <c r="J79" s="24">
        <v>0</v>
      </c>
      <c r="K79" s="24">
        <v>0</v>
      </c>
      <c r="L79" s="26">
        <v>2253.5173300000001</v>
      </c>
      <c r="M79" s="26">
        <v>111216.71094</v>
      </c>
      <c r="N79" s="26">
        <v>227.56129000000001</v>
      </c>
      <c r="O79" s="26">
        <v>1820.5155</v>
      </c>
      <c r="P79" s="24">
        <v>0</v>
      </c>
      <c r="Q79" s="24">
        <v>0</v>
      </c>
      <c r="R79" s="26">
        <v>434.08407999999997</v>
      </c>
      <c r="S79" s="24">
        <v>0</v>
      </c>
      <c r="T79" s="24">
        <v>0</v>
      </c>
      <c r="U79" s="24">
        <v>0</v>
      </c>
      <c r="V79" s="26">
        <v>2253.5173300000001</v>
      </c>
      <c r="W79" s="26">
        <v>111216.71094</v>
      </c>
      <c r="X79" s="26">
        <v>227.56129000000001</v>
      </c>
      <c r="Y79" s="26">
        <v>1820.5155</v>
      </c>
      <c r="Z79" s="24">
        <v>0</v>
      </c>
      <c r="AA79" s="24">
        <v>0</v>
      </c>
      <c r="AB79" s="26">
        <v>434.08407999999997</v>
      </c>
      <c r="AC79" s="24">
        <v>0</v>
      </c>
      <c r="AD79" s="24">
        <v>0</v>
      </c>
      <c r="AE79" s="24">
        <v>0</v>
      </c>
    </row>
    <row r="80" spans="1:31" ht="15">
      <c r="A80" s="25">
        <v>2029.9999999999998</v>
      </c>
      <c r="B80" s="26">
        <v>4194</v>
      </c>
      <c r="C80" s="26">
        <v>199030</v>
      </c>
      <c r="D80" s="26">
        <v>404</v>
      </c>
      <c r="E80" s="26">
        <v>3402</v>
      </c>
      <c r="F80" s="24">
        <v>0</v>
      </c>
      <c r="G80" s="24">
        <v>0</v>
      </c>
      <c r="H80" s="26">
        <v>792</v>
      </c>
      <c r="I80" s="24">
        <v>0</v>
      </c>
      <c r="J80" s="24">
        <v>0</v>
      </c>
      <c r="K80" s="24">
        <v>0</v>
      </c>
      <c r="L80" s="26">
        <v>2254.5752000000002</v>
      </c>
      <c r="M80" s="26">
        <v>107177.8125</v>
      </c>
      <c r="N80" s="26">
        <v>217.17059</v>
      </c>
      <c r="O80" s="26">
        <v>1828.7978499999999</v>
      </c>
      <c r="P80" s="24">
        <v>0</v>
      </c>
      <c r="Q80" s="24">
        <v>0</v>
      </c>
      <c r="R80" s="26">
        <v>425.73590000000002</v>
      </c>
      <c r="S80" s="24">
        <v>0</v>
      </c>
      <c r="T80" s="24">
        <v>0</v>
      </c>
      <c r="U80" s="24">
        <v>0</v>
      </c>
      <c r="V80" s="26">
        <v>2254.5752000000002</v>
      </c>
      <c r="W80" s="26">
        <v>107177.8125</v>
      </c>
      <c r="X80" s="26">
        <v>217.17059</v>
      </c>
      <c r="Y80" s="26">
        <v>1828.7978499999999</v>
      </c>
      <c r="Z80" s="24">
        <v>0</v>
      </c>
      <c r="AA80" s="24">
        <v>0</v>
      </c>
      <c r="AB80" s="26">
        <v>425.73590000000002</v>
      </c>
      <c r="AC80" s="24">
        <v>0</v>
      </c>
      <c r="AD80" s="24">
        <v>0</v>
      </c>
      <c r="AE80" s="24">
        <v>0</v>
      </c>
    </row>
    <row r="81" spans="1:31" ht="15">
      <c r="A81" s="25">
        <v>2029.9999999999998</v>
      </c>
      <c r="B81" s="26">
        <v>4225</v>
      </c>
      <c r="C81" s="26">
        <v>199664</v>
      </c>
      <c r="D81" s="26">
        <v>415</v>
      </c>
      <c r="E81" s="26">
        <v>3421</v>
      </c>
      <c r="F81" s="24">
        <v>0</v>
      </c>
      <c r="G81" s="24">
        <v>0</v>
      </c>
      <c r="H81" s="26">
        <v>804</v>
      </c>
      <c r="I81" s="24">
        <v>0</v>
      </c>
      <c r="J81" s="24">
        <v>0</v>
      </c>
      <c r="K81" s="24">
        <v>0</v>
      </c>
      <c r="L81" s="26">
        <v>2271.2407199999998</v>
      </c>
      <c r="M81" s="26">
        <v>107519.57812999999</v>
      </c>
      <c r="N81" s="26">
        <v>223.08366000000001</v>
      </c>
      <c r="O81" s="26">
        <v>1839.0122100000001</v>
      </c>
      <c r="P81" s="24">
        <v>0</v>
      </c>
      <c r="Q81" s="24">
        <v>0</v>
      </c>
      <c r="R81" s="26">
        <v>432.18633999999997</v>
      </c>
      <c r="S81" s="24">
        <v>0</v>
      </c>
      <c r="T81" s="24">
        <v>0</v>
      </c>
      <c r="U81" s="24">
        <v>0</v>
      </c>
      <c r="V81" s="26">
        <v>2271.2407199999998</v>
      </c>
      <c r="W81" s="26">
        <v>107519.57812999999</v>
      </c>
      <c r="X81" s="26">
        <v>223.08366000000001</v>
      </c>
      <c r="Y81" s="26">
        <v>1839.0122100000001</v>
      </c>
      <c r="Z81" s="24">
        <v>0</v>
      </c>
      <c r="AA81" s="24">
        <v>0</v>
      </c>
      <c r="AB81" s="26">
        <v>432.18633999999997</v>
      </c>
      <c r="AC81" s="24">
        <v>0</v>
      </c>
      <c r="AD81" s="24">
        <v>0</v>
      </c>
      <c r="AE81" s="24">
        <v>0</v>
      </c>
    </row>
    <row r="82" spans="1:31" ht="15">
      <c r="A82" s="25">
        <v>2031.0000000000002</v>
      </c>
      <c r="B82" s="26">
        <v>4120</v>
      </c>
      <c r="C82" s="26">
        <v>200261</v>
      </c>
      <c r="D82" s="26">
        <v>366</v>
      </c>
      <c r="E82" s="26">
        <v>3396</v>
      </c>
      <c r="F82" s="24">
        <v>0</v>
      </c>
      <c r="G82" s="24">
        <v>0</v>
      </c>
      <c r="H82" s="26">
        <v>723</v>
      </c>
      <c r="I82" s="24">
        <v>0</v>
      </c>
      <c r="J82" s="24">
        <v>0</v>
      </c>
      <c r="K82" s="24">
        <v>0</v>
      </c>
      <c r="L82" s="26">
        <v>2150.1442900000002</v>
      </c>
      <c r="M82" s="26">
        <v>104708.69531</v>
      </c>
      <c r="N82" s="26">
        <v>191.01266000000001</v>
      </c>
      <c r="O82" s="26">
        <v>1772.30054</v>
      </c>
      <c r="P82" s="24">
        <v>0</v>
      </c>
      <c r="Q82" s="24">
        <v>0</v>
      </c>
      <c r="R82" s="26">
        <v>377.32611000000003</v>
      </c>
      <c r="S82" s="24">
        <v>0</v>
      </c>
      <c r="T82" s="24">
        <v>0</v>
      </c>
      <c r="U82" s="24">
        <v>0</v>
      </c>
      <c r="V82" s="26">
        <v>2150.1442900000002</v>
      </c>
      <c r="W82" s="26">
        <v>104708.69531</v>
      </c>
      <c r="X82" s="26">
        <v>191.01266000000001</v>
      </c>
      <c r="Y82" s="26">
        <v>1772.30054</v>
      </c>
      <c r="Z82" s="24">
        <v>0</v>
      </c>
      <c r="AA82" s="24">
        <v>0</v>
      </c>
      <c r="AB82" s="26">
        <v>377.32611000000003</v>
      </c>
      <c r="AC82" s="24">
        <v>0</v>
      </c>
      <c r="AD82" s="24">
        <v>0</v>
      </c>
      <c r="AE82" s="24">
        <v>0</v>
      </c>
    </row>
    <row r="83" spans="1:31" ht="15">
      <c r="A83" s="25">
        <v>2031.0000000000002</v>
      </c>
      <c r="B83" s="26">
        <v>4180</v>
      </c>
      <c r="C83" s="26">
        <v>199699</v>
      </c>
      <c r="D83" s="26">
        <v>395</v>
      </c>
      <c r="E83" s="26">
        <v>3385</v>
      </c>
      <c r="F83" s="24">
        <v>0</v>
      </c>
      <c r="G83" s="24">
        <v>0</v>
      </c>
      <c r="H83" s="26">
        <v>795</v>
      </c>
      <c r="I83" s="24">
        <v>0</v>
      </c>
      <c r="J83" s="24">
        <v>0</v>
      </c>
      <c r="K83" s="24">
        <v>0</v>
      </c>
      <c r="L83" s="26">
        <v>2181.4626499999999</v>
      </c>
      <c r="M83" s="26">
        <v>104414.52344</v>
      </c>
      <c r="N83" s="26">
        <v>206.14766</v>
      </c>
      <c r="O83" s="26">
        <v>1766.5601799999999</v>
      </c>
      <c r="P83" s="24">
        <v>0</v>
      </c>
      <c r="Q83" s="24">
        <v>0</v>
      </c>
      <c r="R83" s="26">
        <v>414.90154999999999</v>
      </c>
      <c r="S83" s="24">
        <v>0</v>
      </c>
      <c r="T83" s="24">
        <v>0</v>
      </c>
      <c r="U83" s="24">
        <v>0</v>
      </c>
      <c r="V83" s="26">
        <v>2181.4626499999999</v>
      </c>
      <c r="W83" s="26">
        <v>104414.52344</v>
      </c>
      <c r="X83" s="26">
        <v>206.14766</v>
      </c>
      <c r="Y83" s="26">
        <v>1766.5601799999999</v>
      </c>
      <c r="Z83" s="24">
        <v>0</v>
      </c>
      <c r="AA83" s="24">
        <v>0</v>
      </c>
      <c r="AB83" s="26">
        <v>414.90154999999999</v>
      </c>
      <c r="AC83" s="24">
        <v>0</v>
      </c>
      <c r="AD83" s="24">
        <v>0</v>
      </c>
      <c r="AE83" s="24">
        <v>0</v>
      </c>
    </row>
    <row r="84" spans="1:31" ht="15">
      <c r="A84" s="25">
        <v>2032.0000000000002</v>
      </c>
      <c r="B84" s="26">
        <v>4153</v>
      </c>
      <c r="C84" s="26">
        <v>199026</v>
      </c>
      <c r="D84" s="26">
        <v>410</v>
      </c>
      <c r="E84" s="26">
        <v>3337</v>
      </c>
      <c r="F84" s="24">
        <v>0</v>
      </c>
      <c r="G84" s="24">
        <v>0</v>
      </c>
      <c r="H84" s="26">
        <v>817</v>
      </c>
      <c r="I84" s="24">
        <v>0</v>
      </c>
      <c r="J84" s="24">
        <v>0</v>
      </c>
      <c r="K84" s="24">
        <v>0</v>
      </c>
      <c r="L84" s="26">
        <v>2104.3439899999998</v>
      </c>
      <c r="M84" s="26">
        <v>100971.55469</v>
      </c>
      <c r="N84" s="26">
        <v>207.74454</v>
      </c>
      <c r="O84" s="26">
        <v>1690.87915</v>
      </c>
      <c r="P84" s="24">
        <v>0</v>
      </c>
      <c r="Q84" s="24">
        <v>0</v>
      </c>
      <c r="R84" s="26">
        <v>413.96613000000002</v>
      </c>
      <c r="S84" s="24">
        <v>0</v>
      </c>
      <c r="T84" s="24">
        <v>0</v>
      </c>
      <c r="U84" s="24">
        <v>0</v>
      </c>
      <c r="V84" s="26">
        <v>2104.3439899999998</v>
      </c>
      <c r="W84" s="26">
        <v>100971.55469</v>
      </c>
      <c r="X84" s="26">
        <v>207.74454</v>
      </c>
      <c r="Y84" s="26">
        <v>1690.87915</v>
      </c>
      <c r="Z84" s="24">
        <v>0</v>
      </c>
      <c r="AA84" s="24">
        <v>0</v>
      </c>
      <c r="AB84" s="26">
        <v>413.96613000000002</v>
      </c>
      <c r="AC84" s="24">
        <v>0</v>
      </c>
      <c r="AD84" s="24">
        <v>0</v>
      </c>
      <c r="AE84" s="24">
        <v>0</v>
      </c>
    </row>
    <row r="85" spans="1:31" ht="15">
      <c r="A85" s="25">
        <v>2032.0000000000002</v>
      </c>
      <c r="B85" s="26">
        <v>4251</v>
      </c>
      <c r="C85" s="26">
        <v>199417</v>
      </c>
      <c r="D85" s="26">
        <v>428</v>
      </c>
      <c r="E85" s="26">
        <v>3432</v>
      </c>
      <c r="F85" s="24">
        <v>0</v>
      </c>
      <c r="G85" s="24">
        <v>0</v>
      </c>
      <c r="H85" s="26">
        <v>818</v>
      </c>
      <c r="I85" s="24">
        <v>0</v>
      </c>
      <c r="J85" s="24">
        <v>0</v>
      </c>
      <c r="K85" s="24">
        <v>0</v>
      </c>
      <c r="L85" s="26">
        <v>2153.98999</v>
      </c>
      <c r="M85" s="26">
        <v>101170.10937999999</v>
      </c>
      <c r="N85" s="26">
        <v>216.86510999999999</v>
      </c>
      <c r="O85" s="26">
        <v>1739.0169699999999</v>
      </c>
      <c r="P85" s="24">
        <v>0</v>
      </c>
      <c r="Q85" s="24">
        <v>0</v>
      </c>
      <c r="R85" s="26">
        <v>414.47280999999998</v>
      </c>
      <c r="S85" s="24">
        <v>0</v>
      </c>
      <c r="T85" s="24">
        <v>0</v>
      </c>
      <c r="U85" s="24">
        <v>0</v>
      </c>
      <c r="V85" s="26">
        <v>2153.98999</v>
      </c>
      <c r="W85" s="26">
        <v>101170.10937999999</v>
      </c>
      <c r="X85" s="26">
        <v>216.86510999999999</v>
      </c>
      <c r="Y85" s="26">
        <v>1739.0169699999999</v>
      </c>
      <c r="Z85" s="24">
        <v>0</v>
      </c>
      <c r="AA85" s="24">
        <v>0</v>
      </c>
      <c r="AB85" s="26">
        <v>414.47280999999998</v>
      </c>
      <c r="AC85" s="24">
        <v>0</v>
      </c>
      <c r="AD85" s="24">
        <v>0</v>
      </c>
      <c r="AE85" s="24">
        <v>0</v>
      </c>
    </row>
    <row r="86" spans="1:31" ht="15">
      <c r="A86" s="25">
        <v>2033</v>
      </c>
      <c r="B86" s="26">
        <v>3111</v>
      </c>
      <c r="C86" s="26">
        <v>149703</v>
      </c>
      <c r="D86" s="26">
        <v>245</v>
      </c>
      <c r="E86" s="26">
        <v>2475</v>
      </c>
      <c r="F86" s="24">
        <v>0</v>
      </c>
      <c r="G86" s="24">
        <v>0</v>
      </c>
      <c r="H86" s="26">
        <v>637</v>
      </c>
      <c r="I86" s="24">
        <v>0</v>
      </c>
      <c r="J86" s="24">
        <v>0</v>
      </c>
      <c r="K86" s="24">
        <v>0</v>
      </c>
      <c r="L86" s="26">
        <v>1530.4294400000001</v>
      </c>
      <c r="M86" s="26">
        <v>73675.835940000004</v>
      </c>
      <c r="N86" s="26">
        <v>120.52388000000001</v>
      </c>
      <c r="O86" s="26">
        <v>1217.5534700000001</v>
      </c>
      <c r="P86" s="24">
        <v>0</v>
      </c>
      <c r="Q86" s="24">
        <v>0</v>
      </c>
      <c r="R86" s="26">
        <v>313.36160000000001</v>
      </c>
      <c r="S86" s="24">
        <v>0</v>
      </c>
      <c r="T86" s="24">
        <v>0</v>
      </c>
      <c r="U86" s="24">
        <v>0</v>
      </c>
      <c r="V86" s="26">
        <v>1530.4294400000001</v>
      </c>
      <c r="W86" s="26">
        <v>73675.835940000004</v>
      </c>
      <c r="X86" s="26">
        <v>120.52388000000001</v>
      </c>
      <c r="Y86" s="26">
        <v>1217.5534700000001</v>
      </c>
      <c r="Z86" s="24">
        <v>0</v>
      </c>
      <c r="AA86" s="24">
        <v>0</v>
      </c>
      <c r="AB86" s="26">
        <v>313.36160000000001</v>
      </c>
      <c r="AC86" s="24">
        <v>0</v>
      </c>
      <c r="AD86" s="24">
        <v>0</v>
      </c>
      <c r="AE86" s="24">
        <v>0</v>
      </c>
    </row>
    <row r="87" spans="1:31" ht="15">
      <c r="A87" s="25">
        <v>2033</v>
      </c>
      <c r="B87" s="26">
        <v>2871</v>
      </c>
      <c r="C87" s="26">
        <v>148887</v>
      </c>
      <c r="D87" s="26">
        <v>237</v>
      </c>
      <c r="E87" s="26">
        <v>2391</v>
      </c>
      <c r="F87" s="24">
        <v>0</v>
      </c>
      <c r="G87" s="24">
        <v>0</v>
      </c>
      <c r="H87" s="26">
        <v>479</v>
      </c>
      <c r="I87" s="24">
        <v>0</v>
      </c>
      <c r="J87" s="24">
        <v>0</v>
      </c>
      <c r="K87" s="24">
        <v>0</v>
      </c>
      <c r="L87" s="26">
        <v>1412.36304</v>
      </c>
      <c r="M87" s="26">
        <v>73274.210940000004</v>
      </c>
      <c r="N87" s="26">
        <v>116.58839</v>
      </c>
      <c r="O87" s="26">
        <v>1176.2302199999999</v>
      </c>
      <c r="P87" s="24">
        <v>0</v>
      </c>
      <c r="Q87" s="24">
        <v>0</v>
      </c>
      <c r="R87" s="26">
        <v>235.63517999999999</v>
      </c>
      <c r="S87" s="24">
        <v>0</v>
      </c>
      <c r="T87" s="24">
        <v>0</v>
      </c>
      <c r="U87" s="24">
        <v>0</v>
      </c>
      <c r="V87" s="26">
        <v>1412.36304</v>
      </c>
      <c r="W87" s="26">
        <v>73274.210940000004</v>
      </c>
      <c r="X87" s="26">
        <v>116.58839</v>
      </c>
      <c r="Y87" s="26">
        <v>1176.2302199999999</v>
      </c>
      <c r="Z87" s="24">
        <v>0</v>
      </c>
      <c r="AA87" s="24">
        <v>0</v>
      </c>
      <c r="AB87" s="26">
        <v>235.63517999999999</v>
      </c>
      <c r="AC87" s="24">
        <v>0</v>
      </c>
      <c r="AD87" s="24">
        <v>0</v>
      </c>
      <c r="AE87" s="24">
        <v>0</v>
      </c>
    </row>
    <row r="88" spans="1:31" ht="15">
      <c r="A88" s="25">
        <v>2034</v>
      </c>
      <c r="B88" s="26">
        <v>3033</v>
      </c>
      <c r="C88" s="26">
        <v>147587</v>
      </c>
      <c r="D88" s="26">
        <v>271</v>
      </c>
      <c r="E88" s="26">
        <v>2489</v>
      </c>
      <c r="F88" s="24">
        <v>0</v>
      </c>
      <c r="G88" s="24">
        <v>0</v>
      </c>
      <c r="H88" s="26">
        <v>545</v>
      </c>
      <c r="I88" s="24">
        <v>0</v>
      </c>
      <c r="J88" s="24">
        <v>0</v>
      </c>
      <c r="K88" s="24">
        <v>0</v>
      </c>
      <c r="L88" s="26">
        <v>1448.61707</v>
      </c>
      <c r="M88" s="26">
        <v>70435.203129999994</v>
      </c>
      <c r="N88" s="26">
        <v>129.43128999999999</v>
      </c>
      <c r="O88" s="26">
        <v>1188.7694100000001</v>
      </c>
      <c r="P88" s="24">
        <v>0</v>
      </c>
      <c r="Q88" s="24">
        <v>0</v>
      </c>
      <c r="R88" s="26">
        <v>260.29372999999998</v>
      </c>
      <c r="S88" s="24">
        <v>0</v>
      </c>
      <c r="T88" s="24">
        <v>0</v>
      </c>
      <c r="U88" s="24">
        <v>0</v>
      </c>
      <c r="V88" s="26">
        <v>1448.61707</v>
      </c>
      <c r="W88" s="26">
        <v>70435.203129999994</v>
      </c>
      <c r="X88" s="26">
        <v>129.43128999999999</v>
      </c>
      <c r="Y88" s="26">
        <v>1188.7694100000001</v>
      </c>
      <c r="Z88" s="24">
        <v>0</v>
      </c>
      <c r="AA88" s="24">
        <v>0</v>
      </c>
      <c r="AB88" s="26">
        <v>260.29372999999998</v>
      </c>
      <c r="AC88" s="24">
        <v>0</v>
      </c>
      <c r="AD88" s="24">
        <v>0</v>
      </c>
      <c r="AE88" s="24">
        <v>0</v>
      </c>
    </row>
    <row r="89" spans="1:31" ht="15">
      <c r="A89" s="25">
        <v>2034</v>
      </c>
      <c r="B89" s="26">
        <v>2970</v>
      </c>
      <c r="C89" s="26">
        <v>147640</v>
      </c>
      <c r="D89" s="26">
        <v>253</v>
      </c>
      <c r="E89" s="26">
        <v>2493</v>
      </c>
      <c r="F89" s="24">
        <v>0</v>
      </c>
      <c r="G89" s="24">
        <v>0</v>
      </c>
      <c r="H89" s="26">
        <v>477</v>
      </c>
      <c r="I89" s="24">
        <v>0</v>
      </c>
      <c r="J89" s="24">
        <v>0</v>
      </c>
      <c r="K89" s="24">
        <v>0</v>
      </c>
      <c r="L89" s="26">
        <v>1418.52441</v>
      </c>
      <c r="M89" s="26">
        <v>70460.460940000004</v>
      </c>
      <c r="N89" s="26">
        <v>120.83437000000001</v>
      </c>
      <c r="O89" s="26">
        <v>1190.6800499999999</v>
      </c>
      <c r="P89" s="24">
        <v>0</v>
      </c>
      <c r="Q89" s="24">
        <v>0</v>
      </c>
      <c r="R89" s="26">
        <v>227.81691000000001</v>
      </c>
      <c r="S89" s="24">
        <v>0</v>
      </c>
      <c r="T89" s="24">
        <v>0</v>
      </c>
      <c r="U89" s="24">
        <v>0</v>
      </c>
      <c r="V89" s="26">
        <v>1418.52441</v>
      </c>
      <c r="W89" s="26">
        <v>70460.460940000004</v>
      </c>
      <c r="X89" s="26">
        <v>120.83437000000001</v>
      </c>
      <c r="Y89" s="26">
        <v>1190.6800499999999</v>
      </c>
      <c r="Z89" s="24">
        <v>0</v>
      </c>
      <c r="AA89" s="24">
        <v>0</v>
      </c>
      <c r="AB89" s="26">
        <v>227.81691000000001</v>
      </c>
      <c r="AC89" s="24">
        <v>0</v>
      </c>
      <c r="AD89" s="24">
        <v>0</v>
      </c>
      <c r="AE89" s="24">
        <v>0</v>
      </c>
    </row>
    <row r="90" spans="1:31" ht="15">
      <c r="A90" s="25">
        <v>2035</v>
      </c>
      <c r="B90" s="26">
        <v>2981</v>
      </c>
      <c r="C90" s="26">
        <v>146159</v>
      </c>
      <c r="D90" s="26">
        <v>252</v>
      </c>
      <c r="E90" s="26">
        <v>2451</v>
      </c>
      <c r="F90" s="24">
        <v>0</v>
      </c>
      <c r="G90" s="24">
        <v>0</v>
      </c>
      <c r="H90" s="26">
        <v>529</v>
      </c>
      <c r="I90" s="24">
        <v>0</v>
      </c>
      <c r="J90" s="24">
        <v>0</v>
      </c>
      <c r="K90" s="24">
        <v>0</v>
      </c>
      <c r="L90" s="26">
        <v>1382.2962600000001</v>
      </c>
      <c r="M90" s="26">
        <v>67816.398440000004</v>
      </c>
      <c r="N90" s="26">
        <v>116.85081</v>
      </c>
      <c r="O90" s="26">
        <v>1136.51135</v>
      </c>
      <c r="P90" s="24">
        <v>0</v>
      </c>
      <c r="Q90" s="24">
        <v>0</v>
      </c>
      <c r="R90" s="26">
        <v>245.29533000000001</v>
      </c>
      <c r="S90" s="24">
        <v>0</v>
      </c>
      <c r="T90" s="24">
        <v>0</v>
      </c>
      <c r="U90" s="24">
        <v>0</v>
      </c>
      <c r="V90" s="26">
        <v>1382.2962600000001</v>
      </c>
      <c r="W90" s="26">
        <v>67816.398440000004</v>
      </c>
      <c r="X90" s="26">
        <v>116.85081</v>
      </c>
      <c r="Y90" s="26">
        <v>1136.51135</v>
      </c>
      <c r="Z90" s="24">
        <v>0</v>
      </c>
      <c r="AA90" s="24">
        <v>0</v>
      </c>
      <c r="AB90" s="26">
        <v>245.29533000000001</v>
      </c>
      <c r="AC90" s="24">
        <v>0</v>
      </c>
      <c r="AD90" s="24">
        <v>0</v>
      </c>
      <c r="AE90" s="24">
        <v>0</v>
      </c>
    </row>
    <row r="91" spans="1:31" ht="15">
      <c r="A91" s="25">
        <v>2035</v>
      </c>
      <c r="B91" s="26">
        <v>3008</v>
      </c>
      <c r="C91" s="26">
        <v>147267</v>
      </c>
      <c r="D91" s="26">
        <v>228</v>
      </c>
      <c r="E91" s="26">
        <v>2546</v>
      </c>
      <c r="F91" s="24">
        <v>0</v>
      </c>
      <c r="G91" s="24">
        <v>0</v>
      </c>
      <c r="H91" s="26">
        <v>462</v>
      </c>
      <c r="I91" s="24">
        <v>0</v>
      </c>
      <c r="J91" s="24">
        <v>0</v>
      </c>
      <c r="K91" s="24">
        <v>0</v>
      </c>
      <c r="L91" s="26">
        <v>1394.81738</v>
      </c>
      <c r="M91" s="26">
        <v>68327.117190000004</v>
      </c>
      <c r="N91" s="26">
        <v>105.72221</v>
      </c>
      <c r="O91" s="26">
        <v>1180.5671400000001</v>
      </c>
      <c r="P91" s="24">
        <v>0</v>
      </c>
      <c r="Q91" s="24">
        <v>0</v>
      </c>
      <c r="R91" s="26">
        <v>214.22748000000001</v>
      </c>
      <c r="S91" s="24">
        <v>0</v>
      </c>
      <c r="T91" s="24">
        <v>0</v>
      </c>
      <c r="U91" s="24">
        <v>0</v>
      </c>
      <c r="V91" s="26">
        <v>1394.81738</v>
      </c>
      <c r="W91" s="26">
        <v>68327.117190000004</v>
      </c>
      <c r="X91" s="26">
        <v>105.72221</v>
      </c>
      <c r="Y91" s="26">
        <v>1180.5671400000001</v>
      </c>
      <c r="Z91" s="24">
        <v>0</v>
      </c>
      <c r="AA91" s="24">
        <v>0</v>
      </c>
      <c r="AB91" s="26">
        <v>214.22748000000001</v>
      </c>
      <c r="AC91" s="24">
        <v>0</v>
      </c>
      <c r="AD91" s="24">
        <v>0</v>
      </c>
      <c r="AE91" s="24">
        <v>0</v>
      </c>
    </row>
    <row r="92" spans="1:31" ht="15">
      <c r="A92" s="25">
        <v>2036</v>
      </c>
      <c r="B92" s="26">
        <v>2978</v>
      </c>
      <c r="C92" s="26">
        <v>147499</v>
      </c>
      <c r="D92" s="26">
        <v>226</v>
      </c>
      <c r="E92" s="26">
        <v>2492</v>
      </c>
      <c r="F92" s="24">
        <v>0</v>
      </c>
      <c r="G92" s="24">
        <v>0</v>
      </c>
      <c r="H92" s="26">
        <v>486</v>
      </c>
      <c r="I92" s="24">
        <v>0</v>
      </c>
      <c r="J92" s="24">
        <v>0</v>
      </c>
      <c r="K92" s="24">
        <v>0</v>
      </c>
      <c r="L92" s="26">
        <v>1340.67957</v>
      </c>
      <c r="M92" s="26">
        <v>66301.453129999994</v>
      </c>
      <c r="N92" s="26">
        <v>101.74253</v>
      </c>
      <c r="O92" s="26">
        <v>1121.88464</v>
      </c>
      <c r="P92" s="24">
        <v>0</v>
      </c>
      <c r="Q92" s="24">
        <v>0</v>
      </c>
      <c r="R92" s="26">
        <v>218.79285999999999</v>
      </c>
      <c r="S92" s="24">
        <v>0</v>
      </c>
      <c r="T92" s="24">
        <v>0</v>
      </c>
      <c r="U92" s="24">
        <v>0</v>
      </c>
      <c r="V92" s="26">
        <v>1340.67957</v>
      </c>
      <c r="W92" s="26">
        <v>66301.453129999994</v>
      </c>
      <c r="X92" s="26">
        <v>101.74253</v>
      </c>
      <c r="Y92" s="26">
        <v>1121.88464</v>
      </c>
      <c r="Z92" s="24">
        <v>0</v>
      </c>
      <c r="AA92" s="24">
        <v>0</v>
      </c>
      <c r="AB92" s="26">
        <v>218.79285999999999</v>
      </c>
      <c r="AC92" s="24">
        <v>0</v>
      </c>
      <c r="AD92" s="24">
        <v>0</v>
      </c>
      <c r="AE92" s="24">
        <v>0</v>
      </c>
    </row>
    <row r="93" spans="1:31" ht="15">
      <c r="A93" s="25">
        <v>2036</v>
      </c>
      <c r="B93" s="26">
        <v>2911</v>
      </c>
      <c r="C93" s="26">
        <v>147336</v>
      </c>
      <c r="D93" s="26">
        <v>246</v>
      </c>
      <c r="E93" s="26">
        <v>2437</v>
      </c>
      <c r="F93" s="24">
        <v>0</v>
      </c>
      <c r="G93" s="24">
        <v>0</v>
      </c>
      <c r="H93" s="26">
        <v>475</v>
      </c>
      <c r="I93" s="24">
        <v>0</v>
      </c>
      <c r="J93" s="24">
        <v>0</v>
      </c>
      <c r="K93" s="24">
        <v>0</v>
      </c>
      <c r="L93" s="26">
        <v>1310.51648</v>
      </c>
      <c r="M93" s="26">
        <v>66227.59375</v>
      </c>
      <c r="N93" s="26">
        <v>110.74628</v>
      </c>
      <c r="O93" s="26">
        <v>1097.1239</v>
      </c>
      <c r="P93" s="24">
        <v>0</v>
      </c>
      <c r="Q93" s="24">
        <v>0</v>
      </c>
      <c r="R93" s="26">
        <v>213.84071</v>
      </c>
      <c r="S93" s="24">
        <v>0</v>
      </c>
      <c r="T93" s="24">
        <v>0</v>
      </c>
      <c r="U93" s="24">
        <v>0</v>
      </c>
      <c r="V93" s="26">
        <v>1310.51648</v>
      </c>
      <c r="W93" s="26">
        <v>66227.59375</v>
      </c>
      <c r="X93" s="26">
        <v>110.74628</v>
      </c>
      <c r="Y93" s="26">
        <v>1097.1239</v>
      </c>
      <c r="Z93" s="24">
        <v>0</v>
      </c>
      <c r="AA93" s="24">
        <v>0</v>
      </c>
      <c r="AB93" s="26">
        <v>213.84071</v>
      </c>
      <c r="AC93" s="24">
        <v>0</v>
      </c>
      <c r="AD93" s="24">
        <v>0</v>
      </c>
      <c r="AE93" s="24">
        <v>0</v>
      </c>
    </row>
    <row r="94" spans="1:31" ht="15">
      <c r="A94" s="25">
        <v>2037</v>
      </c>
      <c r="B94" s="26">
        <v>2947</v>
      </c>
      <c r="C94" s="26">
        <v>146918</v>
      </c>
      <c r="D94" s="26">
        <v>283</v>
      </c>
      <c r="E94" s="26">
        <v>2424</v>
      </c>
      <c r="F94" s="24">
        <v>0</v>
      </c>
      <c r="G94" s="24">
        <v>0</v>
      </c>
      <c r="H94" s="26">
        <v>522</v>
      </c>
      <c r="I94" s="24">
        <v>0</v>
      </c>
      <c r="J94" s="24">
        <v>0</v>
      </c>
      <c r="K94" s="24">
        <v>0</v>
      </c>
      <c r="L94" s="26">
        <v>1288.09204</v>
      </c>
      <c r="M94" s="26">
        <v>64267.902340000001</v>
      </c>
      <c r="N94" s="26">
        <v>123.69319</v>
      </c>
      <c r="O94" s="26">
        <v>1059.4710700000001</v>
      </c>
      <c r="P94" s="24">
        <v>0</v>
      </c>
      <c r="Q94" s="24">
        <v>0</v>
      </c>
      <c r="R94" s="26">
        <v>228.15366</v>
      </c>
      <c r="S94" s="24">
        <v>0</v>
      </c>
      <c r="T94" s="24">
        <v>0</v>
      </c>
      <c r="U94" s="24">
        <v>0</v>
      </c>
      <c r="V94" s="26">
        <v>1288.09204</v>
      </c>
      <c r="W94" s="26">
        <v>64267.902340000001</v>
      </c>
      <c r="X94" s="26">
        <v>123.69319</v>
      </c>
      <c r="Y94" s="26">
        <v>1059.4710700000001</v>
      </c>
      <c r="Z94" s="24">
        <v>0</v>
      </c>
      <c r="AA94" s="24">
        <v>0</v>
      </c>
      <c r="AB94" s="26">
        <v>228.15366</v>
      </c>
      <c r="AC94" s="24">
        <v>0</v>
      </c>
      <c r="AD94" s="24">
        <v>0</v>
      </c>
      <c r="AE94" s="24">
        <v>0</v>
      </c>
    </row>
    <row r="95" spans="1:31" ht="15">
      <c r="A95" s="25">
        <v>2037</v>
      </c>
      <c r="B95" s="26">
        <v>2933</v>
      </c>
      <c r="C95" s="26">
        <v>147038</v>
      </c>
      <c r="D95" s="26">
        <v>258</v>
      </c>
      <c r="E95" s="26">
        <v>2418</v>
      </c>
      <c r="F95" s="24">
        <v>0</v>
      </c>
      <c r="G95" s="24">
        <v>0</v>
      </c>
      <c r="H95" s="26">
        <v>516</v>
      </c>
      <c r="I95" s="24">
        <v>0</v>
      </c>
      <c r="J95" s="24">
        <v>0</v>
      </c>
      <c r="K95" s="24">
        <v>0</v>
      </c>
      <c r="L95" s="26">
        <v>1281.97217</v>
      </c>
      <c r="M95" s="26">
        <v>64320.402340000001</v>
      </c>
      <c r="N95" s="26">
        <v>112.76618000000001</v>
      </c>
      <c r="O95" s="26">
        <v>1056.84827</v>
      </c>
      <c r="P95" s="24">
        <v>0</v>
      </c>
      <c r="Q95" s="24">
        <v>0</v>
      </c>
      <c r="R95" s="26">
        <v>225.53121999999999</v>
      </c>
      <c r="S95" s="24">
        <v>0</v>
      </c>
      <c r="T95" s="24">
        <v>0</v>
      </c>
      <c r="U95" s="24">
        <v>0</v>
      </c>
      <c r="V95" s="26">
        <v>1281.97217</v>
      </c>
      <c r="W95" s="26">
        <v>64320.402340000001</v>
      </c>
      <c r="X95" s="26">
        <v>112.76618000000001</v>
      </c>
      <c r="Y95" s="26">
        <v>1056.84827</v>
      </c>
      <c r="Z95" s="24">
        <v>0</v>
      </c>
      <c r="AA95" s="24">
        <v>0</v>
      </c>
      <c r="AB95" s="26">
        <v>225.53121999999999</v>
      </c>
      <c r="AC95" s="24">
        <v>0</v>
      </c>
      <c r="AD95" s="24">
        <v>0</v>
      </c>
      <c r="AE95" s="24">
        <v>0</v>
      </c>
    </row>
    <row r="96" spans="1:31" ht="15">
      <c r="A96" s="25">
        <v>2037.9999999999998</v>
      </c>
      <c r="B96" s="26">
        <v>2135</v>
      </c>
      <c r="C96" s="26">
        <v>108948</v>
      </c>
      <c r="D96" s="26">
        <v>160</v>
      </c>
      <c r="E96" s="26">
        <v>1732</v>
      </c>
      <c r="F96" s="24">
        <v>0</v>
      </c>
      <c r="G96" s="24">
        <v>0</v>
      </c>
      <c r="H96" s="26">
        <v>403</v>
      </c>
      <c r="I96" s="24">
        <v>0</v>
      </c>
      <c r="J96" s="24">
        <v>0</v>
      </c>
      <c r="K96" s="24">
        <v>0</v>
      </c>
      <c r="L96" s="26">
        <v>905.95232999999996</v>
      </c>
      <c r="M96" s="26">
        <v>46265.4375</v>
      </c>
      <c r="N96" s="26">
        <v>67.895480000000006</v>
      </c>
      <c r="O96" s="26">
        <v>734.95281999999997</v>
      </c>
      <c r="P96" s="24">
        <v>0</v>
      </c>
      <c r="Q96" s="24">
        <v>0</v>
      </c>
      <c r="R96" s="26">
        <v>171.01177999999999</v>
      </c>
      <c r="S96" s="24">
        <v>0</v>
      </c>
      <c r="T96" s="24">
        <v>0</v>
      </c>
      <c r="U96" s="24">
        <v>0</v>
      </c>
      <c r="V96" s="26">
        <v>905.95232999999996</v>
      </c>
      <c r="W96" s="26">
        <v>46265.4375</v>
      </c>
      <c r="X96" s="26">
        <v>67.895480000000006</v>
      </c>
      <c r="Y96" s="26">
        <v>734.95281999999997</v>
      </c>
      <c r="Z96" s="24">
        <v>0</v>
      </c>
      <c r="AA96" s="24">
        <v>0</v>
      </c>
      <c r="AB96" s="26">
        <v>171.01177999999999</v>
      </c>
      <c r="AC96" s="24">
        <v>0</v>
      </c>
      <c r="AD96" s="24">
        <v>0</v>
      </c>
      <c r="AE96" s="24">
        <v>0</v>
      </c>
    </row>
    <row r="97" spans="1:31" ht="15">
      <c r="A97" s="25">
        <v>2037.9999999999998</v>
      </c>
      <c r="B97" s="26">
        <v>2120</v>
      </c>
      <c r="C97" s="26">
        <v>108261</v>
      </c>
      <c r="D97" s="26">
        <v>154</v>
      </c>
      <c r="E97" s="26">
        <v>1772</v>
      </c>
      <c r="F97" s="24">
        <v>0</v>
      </c>
      <c r="G97" s="24">
        <v>0</v>
      </c>
      <c r="H97" s="26">
        <v>347</v>
      </c>
      <c r="I97" s="24">
        <v>0</v>
      </c>
      <c r="J97" s="24">
        <v>0</v>
      </c>
      <c r="K97" s="24">
        <v>0</v>
      </c>
      <c r="L97" s="26">
        <v>899.58758999999998</v>
      </c>
      <c r="M97" s="26">
        <v>45972.925779999998</v>
      </c>
      <c r="N97" s="26">
        <v>65.349400000000003</v>
      </c>
      <c r="O97" s="26">
        <v>751.92547999999999</v>
      </c>
      <c r="P97" s="24">
        <v>0</v>
      </c>
      <c r="Q97" s="24">
        <v>0</v>
      </c>
      <c r="R97" s="26">
        <v>147.24834999999999</v>
      </c>
      <c r="S97" s="24">
        <v>0</v>
      </c>
      <c r="T97" s="24">
        <v>0</v>
      </c>
      <c r="U97" s="24">
        <v>0</v>
      </c>
      <c r="V97" s="26">
        <v>899.58758999999998</v>
      </c>
      <c r="W97" s="26">
        <v>45972.925779999998</v>
      </c>
      <c r="X97" s="26">
        <v>65.349400000000003</v>
      </c>
      <c r="Y97" s="26">
        <v>751.92547999999999</v>
      </c>
      <c r="Z97" s="24">
        <v>0</v>
      </c>
      <c r="AA97" s="24">
        <v>0</v>
      </c>
      <c r="AB97" s="26">
        <v>147.24834999999999</v>
      </c>
      <c r="AC97" s="24">
        <v>0</v>
      </c>
      <c r="AD97" s="24">
        <v>0</v>
      </c>
      <c r="AE97" s="24">
        <v>0</v>
      </c>
    </row>
    <row r="98" spans="1:31" ht="15">
      <c r="A98" s="25">
        <v>2038.9999999999998</v>
      </c>
      <c r="B98" s="26">
        <v>2140</v>
      </c>
      <c r="C98" s="26">
        <v>107469</v>
      </c>
      <c r="D98" s="26">
        <v>170</v>
      </c>
      <c r="E98" s="26">
        <v>1778</v>
      </c>
      <c r="F98" s="24">
        <v>0</v>
      </c>
      <c r="G98" s="24">
        <v>0</v>
      </c>
      <c r="H98" s="26">
        <v>362</v>
      </c>
      <c r="I98" s="24">
        <v>0</v>
      </c>
      <c r="J98" s="24">
        <v>0</v>
      </c>
      <c r="K98" s="24">
        <v>0</v>
      </c>
      <c r="L98" s="26">
        <v>881.65277000000003</v>
      </c>
      <c r="M98" s="26">
        <v>44232.566409999999</v>
      </c>
      <c r="N98" s="26">
        <v>70.037809999999993</v>
      </c>
      <c r="O98" s="26">
        <v>732.51337000000001</v>
      </c>
      <c r="P98" s="24">
        <v>0</v>
      </c>
      <c r="Q98" s="24">
        <v>0</v>
      </c>
      <c r="R98" s="26">
        <v>149.13937000000001</v>
      </c>
      <c r="S98" s="24">
        <v>0</v>
      </c>
      <c r="T98" s="24">
        <v>0</v>
      </c>
      <c r="U98" s="24">
        <v>0</v>
      </c>
      <c r="V98" s="26">
        <v>881.65277000000003</v>
      </c>
      <c r="W98" s="26">
        <v>44232.566409999999</v>
      </c>
      <c r="X98" s="26">
        <v>70.037809999999993</v>
      </c>
      <c r="Y98" s="26">
        <v>732.51337000000001</v>
      </c>
      <c r="Z98" s="24">
        <v>0</v>
      </c>
      <c r="AA98" s="24">
        <v>0</v>
      </c>
      <c r="AB98" s="26">
        <v>149.13937000000001</v>
      </c>
      <c r="AC98" s="24">
        <v>0</v>
      </c>
      <c r="AD98" s="24">
        <v>0</v>
      </c>
      <c r="AE98" s="24">
        <v>0</v>
      </c>
    </row>
    <row r="99" spans="1:31" ht="15">
      <c r="A99" s="25">
        <v>2038.9999999999998</v>
      </c>
      <c r="B99" s="26">
        <v>2143</v>
      </c>
      <c r="C99" s="26">
        <v>106826</v>
      </c>
      <c r="D99" s="26">
        <v>160</v>
      </c>
      <c r="E99" s="26">
        <v>1826</v>
      </c>
      <c r="F99" s="24">
        <v>0</v>
      </c>
      <c r="G99" s="24">
        <v>0</v>
      </c>
      <c r="H99" s="26">
        <v>318</v>
      </c>
      <c r="I99" s="24">
        <v>0</v>
      </c>
      <c r="J99" s="24">
        <v>0</v>
      </c>
      <c r="K99" s="24">
        <v>0</v>
      </c>
      <c r="L99" s="26">
        <v>882.88873000000001</v>
      </c>
      <c r="M99" s="26">
        <v>43968.835939999997</v>
      </c>
      <c r="N99" s="26">
        <v>65.917940000000002</v>
      </c>
      <c r="O99" s="26">
        <v>752.28876000000002</v>
      </c>
      <c r="P99" s="24">
        <v>0</v>
      </c>
      <c r="Q99" s="24">
        <v>0</v>
      </c>
      <c r="R99" s="26">
        <v>131.01193000000001</v>
      </c>
      <c r="S99" s="24">
        <v>0</v>
      </c>
      <c r="T99" s="24">
        <v>0</v>
      </c>
      <c r="U99" s="24">
        <v>0</v>
      </c>
      <c r="V99" s="26">
        <v>882.88873000000001</v>
      </c>
      <c r="W99" s="26">
        <v>43968.835939999997</v>
      </c>
      <c r="X99" s="26">
        <v>65.917940000000002</v>
      </c>
      <c r="Y99" s="26">
        <v>752.28876000000002</v>
      </c>
      <c r="Z99" s="24">
        <v>0</v>
      </c>
      <c r="AA99" s="24">
        <v>0</v>
      </c>
      <c r="AB99" s="26">
        <v>131.01193000000001</v>
      </c>
      <c r="AC99" s="24">
        <v>0</v>
      </c>
      <c r="AD99" s="24">
        <v>0</v>
      </c>
      <c r="AE99" s="24">
        <v>0</v>
      </c>
    </row>
    <row r="100" spans="1:31" ht="15">
      <c r="A100" s="25">
        <v>2040.0000000000002</v>
      </c>
      <c r="B100" s="26">
        <v>2006</v>
      </c>
      <c r="C100" s="26">
        <v>105696</v>
      </c>
      <c r="D100" s="26">
        <v>140</v>
      </c>
      <c r="E100" s="26">
        <v>1696</v>
      </c>
      <c r="F100" s="24">
        <v>0</v>
      </c>
      <c r="G100" s="24">
        <v>0</v>
      </c>
      <c r="H100" s="26">
        <v>309</v>
      </c>
      <c r="I100" s="24">
        <v>0</v>
      </c>
      <c r="J100" s="24">
        <v>0</v>
      </c>
      <c r="K100" s="24">
        <v>0</v>
      </c>
      <c r="L100" s="26">
        <v>802.36321999999996</v>
      </c>
      <c r="M100" s="26">
        <v>42263.644529999998</v>
      </c>
      <c r="N100" s="26">
        <v>55.99812</v>
      </c>
      <c r="O100" s="26">
        <v>678.37456999999995</v>
      </c>
      <c r="P100" s="24">
        <v>0</v>
      </c>
      <c r="Q100" s="24">
        <v>0</v>
      </c>
      <c r="R100" s="26">
        <v>123.59578999999999</v>
      </c>
      <c r="S100" s="24">
        <v>0</v>
      </c>
      <c r="T100" s="24">
        <v>0</v>
      </c>
      <c r="U100" s="24">
        <v>0</v>
      </c>
      <c r="V100" s="26">
        <v>802.36321999999996</v>
      </c>
      <c r="W100" s="26">
        <v>42263.644529999998</v>
      </c>
      <c r="X100" s="26">
        <v>55.99812</v>
      </c>
      <c r="Y100" s="26">
        <v>678.37456999999995</v>
      </c>
      <c r="Z100" s="24">
        <v>0</v>
      </c>
      <c r="AA100" s="24">
        <v>0</v>
      </c>
      <c r="AB100" s="26">
        <v>123.59578999999999</v>
      </c>
      <c r="AC100" s="24">
        <v>0</v>
      </c>
      <c r="AD100" s="24">
        <v>0</v>
      </c>
      <c r="AE100" s="24">
        <v>0</v>
      </c>
    </row>
    <row r="101" spans="1:31" ht="15">
      <c r="A101" s="25">
        <v>2040.0000000000002</v>
      </c>
      <c r="B101" s="26">
        <v>2077</v>
      </c>
      <c r="C101" s="26">
        <v>106942</v>
      </c>
      <c r="D101" s="26">
        <v>170</v>
      </c>
      <c r="E101" s="26">
        <v>1744</v>
      </c>
      <c r="F101" s="24">
        <v>0</v>
      </c>
      <c r="G101" s="24">
        <v>0</v>
      </c>
      <c r="H101" s="26">
        <v>333</v>
      </c>
      <c r="I101" s="24">
        <v>0</v>
      </c>
      <c r="J101" s="24">
        <v>0</v>
      </c>
      <c r="K101" s="24">
        <v>0</v>
      </c>
      <c r="L101" s="26">
        <v>830.76062000000002</v>
      </c>
      <c r="M101" s="26">
        <v>42760.097659999999</v>
      </c>
      <c r="N101" s="26">
        <v>67.997699999999995</v>
      </c>
      <c r="O101" s="26">
        <v>697.57281</v>
      </c>
      <c r="P101" s="24">
        <v>0</v>
      </c>
      <c r="Q101" s="24">
        <v>0</v>
      </c>
      <c r="R101" s="26">
        <v>133.19556</v>
      </c>
      <c r="S101" s="24">
        <v>0</v>
      </c>
      <c r="T101" s="24">
        <v>0</v>
      </c>
      <c r="U101" s="24">
        <v>0</v>
      </c>
      <c r="V101" s="26">
        <v>830.76062000000002</v>
      </c>
      <c r="W101" s="26">
        <v>42760.097659999999</v>
      </c>
      <c r="X101" s="26">
        <v>67.997699999999995</v>
      </c>
      <c r="Y101" s="26">
        <v>697.57281</v>
      </c>
      <c r="Z101" s="24">
        <v>0</v>
      </c>
      <c r="AA101" s="24">
        <v>0</v>
      </c>
      <c r="AB101" s="26">
        <v>133.19556</v>
      </c>
      <c r="AC101" s="24">
        <v>0</v>
      </c>
      <c r="AD101" s="24">
        <v>0</v>
      </c>
      <c r="AE101" s="24">
        <v>0</v>
      </c>
    </row>
    <row r="102" spans="1:31" ht="15">
      <c r="A102" s="25">
        <v>2041</v>
      </c>
      <c r="B102" s="26">
        <v>2104</v>
      </c>
      <c r="C102" s="26">
        <v>107102</v>
      </c>
      <c r="D102" s="26">
        <v>185</v>
      </c>
      <c r="E102" s="26">
        <v>1748</v>
      </c>
      <c r="F102" s="24">
        <v>0</v>
      </c>
      <c r="G102" s="24">
        <v>0</v>
      </c>
      <c r="H102" s="26">
        <v>357</v>
      </c>
      <c r="I102" s="24">
        <v>0</v>
      </c>
      <c r="J102" s="24">
        <v>0</v>
      </c>
      <c r="K102" s="24">
        <v>0</v>
      </c>
      <c r="L102" s="26">
        <v>817.08336999999995</v>
      </c>
      <c r="M102" s="26">
        <v>41574.804689999997</v>
      </c>
      <c r="N102" s="26">
        <v>71.842230000000001</v>
      </c>
      <c r="O102" s="26">
        <v>678.82483000000002</v>
      </c>
      <c r="P102" s="24">
        <v>0</v>
      </c>
      <c r="Q102" s="24">
        <v>0</v>
      </c>
      <c r="R102" s="26">
        <v>138.63605999999999</v>
      </c>
      <c r="S102" s="24">
        <v>0</v>
      </c>
      <c r="T102" s="24">
        <v>0</v>
      </c>
      <c r="U102" s="24">
        <v>0</v>
      </c>
      <c r="V102" s="26">
        <v>817.08336999999995</v>
      </c>
      <c r="W102" s="26">
        <v>41574.804689999997</v>
      </c>
      <c r="X102" s="26">
        <v>71.842230000000001</v>
      </c>
      <c r="Y102" s="26">
        <v>678.82483000000002</v>
      </c>
      <c r="Z102" s="24">
        <v>0</v>
      </c>
      <c r="AA102" s="24">
        <v>0</v>
      </c>
      <c r="AB102" s="26">
        <v>138.63605999999999</v>
      </c>
      <c r="AC102" s="24">
        <v>0</v>
      </c>
      <c r="AD102" s="24">
        <v>0</v>
      </c>
      <c r="AE102" s="24">
        <v>0</v>
      </c>
    </row>
    <row r="103" spans="1:31" ht="15">
      <c r="A103" s="25">
        <v>2041</v>
      </c>
      <c r="B103" s="26">
        <v>2071</v>
      </c>
      <c r="C103" s="26">
        <v>106546</v>
      </c>
      <c r="D103" s="26">
        <v>189</v>
      </c>
      <c r="E103" s="26">
        <v>1736</v>
      </c>
      <c r="F103" s="24">
        <v>0</v>
      </c>
      <c r="G103" s="24">
        <v>0</v>
      </c>
      <c r="H103" s="26">
        <v>334</v>
      </c>
      <c r="I103" s="24">
        <v>0</v>
      </c>
      <c r="J103" s="24">
        <v>0</v>
      </c>
      <c r="K103" s="24">
        <v>0</v>
      </c>
      <c r="L103" s="26">
        <v>804.26727000000005</v>
      </c>
      <c r="M103" s="26">
        <v>41359.789060000003</v>
      </c>
      <c r="N103" s="26">
        <v>73.395579999999995</v>
      </c>
      <c r="O103" s="26">
        <v>674.16443000000004</v>
      </c>
      <c r="P103" s="24">
        <v>0</v>
      </c>
      <c r="Q103" s="24">
        <v>0</v>
      </c>
      <c r="R103" s="26">
        <v>129.70433</v>
      </c>
      <c r="S103" s="24">
        <v>0</v>
      </c>
      <c r="T103" s="24">
        <v>0</v>
      </c>
      <c r="U103" s="24">
        <v>0</v>
      </c>
      <c r="V103" s="26">
        <v>804.26727000000005</v>
      </c>
      <c r="W103" s="26">
        <v>41359.789060000003</v>
      </c>
      <c r="X103" s="26">
        <v>73.395579999999995</v>
      </c>
      <c r="Y103" s="26">
        <v>674.16443000000004</v>
      </c>
      <c r="Z103" s="24">
        <v>0</v>
      </c>
      <c r="AA103" s="24">
        <v>0</v>
      </c>
      <c r="AB103" s="26">
        <v>129.70433</v>
      </c>
      <c r="AC103" s="24">
        <v>0</v>
      </c>
      <c r="AD103" s="24">
        <v>0</v>
      </c>
      <c r="AE103" s="24">
        <v>0</v>
      </c>
    </row>
    <row r="104" spans="1:31" ht="15">
      <c r="A104" s="25">
        <v>2042</v>
      </c>
      <c r="B104" s="26">
        <v>2095</v>
      </c>
      <c r="C104" s="26">
        <v>106197</v>
      </c>
      <c r="D104" s="26">
        <v>140</v>
      </c>
      <c r="E104" s="26">
        <v>1789</v>
      </c>
      <c r="F104" s="24">
        <v>0</v>
      </c>
      <c r="G104" s="24">
        <v>0</v>
      </c>
      <c r="H104" s="26">
        <v>307</v>
      </c>
      <c r="I104" s="24">
        <v>0</v>
      </c>
      <c r="J104" s="24">
        <v>0</v>
      </c>
      <c r="K104" s="24">
        <v>0</v>
      </c>
      <c r="L104" s="26">
        <v>789.85442999999998</v>
      </c>
      <c r="M104" s="26">
        <v>40069.433590000001</v>
      </c>
      <c r="N104" s="26">
        <v>52.783619999999999</v>
      </c>
      <c r="O104" s="26">
        <v>674.48810000000003</v>
      </c>
      <c r="P104" s="24">
        <v>0</v>
      </c>
      <c r="Q104" s="24">
        <v>0</v>
      </c>
      <c r="R104" s="26">
        <v>115.74742000000001</v>
      </c>
      <c r="S104" s="24">
        <v>0</v>
      </c>
      <c r="T104" s="24">
        <v>0</v>
      </c>
      <c r="U104" s="24">
        <v>0</v>
      </c>
      <c r="V104" s="26">
        <v>789.85442999999998</v>
      </c>
      <c r="W104" s="26">
        <v>40069.433590000001</v>
      </c>
      <c r="X104" s="26">
        <v>52.783619999999999</v>
      </c>
      <c r="Y104" s="26">
        <v>674.48810000000003</v>
      </c>
      <c r="Z104" s="24">
        <v>0</v>
      </c>
      <c r="AA104" s="24">
        <v>0</v>
      </c>
      <c r="AB104" s="26">
        <v>115.74742000000001</v>
      </c>
      <c r="AC104" s="24">
        <v>0</v>
      </c>
      <c r="AD104" s="24">
        <v>0</v>
      </c>
      <c r="AE104" s="24">
        <v>0</v>
      </c>
    </row>
    <row r="105" spans="1:31" ht="15">
      <c r="A105" s="25">
        <v>2042</v>
      </c>
      <c r="B105" s="26">
        <v>2092</v>
      </c>
      <c r="C105" s="26">
        <v>107082</v>
      </c>
      <c r="D105" s="26">
        <v>169</v>
      </c>
      <c r="E105" s="26">
        <v>1763</v>
      </c>
      <c r="F105" s="24">
        <v>0</v>
      </c>
      <c r="G105" s="24">
        <v>0</v>
      </c>
      <c r="H105" s="26">
        <v>329</v>
      </c>
      <c r="I105" s="24">
        <v>0</v>
      </c>
      <c r="J105" s="24">
        <v>0</v>
      </c>
      <c r="K105" s="24">
        <v>0</v>
      </c>
      <c r="L105" s="26">
        <v>788.72338999999999</v>
      </c>
      <c r="M105" s="26">
        <v>40404.765630000002</v>
      </c>
      <c r="N105" s="26">
        <v>63.717359999999999</v>
      </c>
      <c r="O105" s="26">
        <v>664.68573000000004</v>
      </c>
      <c r="P105" s="24">
        <v>0</v>
      </c>
      <c r="Q105" s="24">
        <v>0</v>
      </c>
      <c r="R105" s="26">
        <v>124.04207</v>
      </c>
      <c r="S105" s="24">
        <v>0</v>
      </c>
      <c r="T105" s="24">
        <v>0</v>
      </c>
      <c r="U105" s="24">
        <v>0</v>
      </c>
      <c r="V105" s="26">
        <v>788.72338999999999</v>
      </c>
      <c r="W105" s="26">
        <v>40404.765630000002</v>
      </c>
      <c r="X105" s="26">
        <v>63.717359999999999</v>
      </c>
      <c r="Y105" s="26">
        <v>664.68573000000004</v>
      </c>
      <c r="Z105" s="24">
        <v>0</v>
      </c>
      <c r="AA105" s="24">
        <v>0</v>
      </c>
      <c r="AB105" s="26">
        <v>124.04207</v>
      </c>
      <c r="AC105" s="24">
        <v>0</v>
      </c>
      <c r="AD105" s="24">
        <v>0</v>
      </c>
      <c r="AE105" s="24">
        <v>0</v>
      </c>
    </row>
    <row r="106" spans="1:31" ht="15">
      <c r="A106" s="25">
        <v>2043</v>
      </c>
      <c r="B106" s="26">
        <v>1367</v>
      </c>
      <c r="C106" s="26">
        <v>70021</v>
      </c>
      <c r="D106" s="26">
        <v>95</v>
      </c>
      <c r="E106" s="26">
        <v>1113</v>
      </c>
      <c r="F106" s="24">
        <v>0</v>
      </c>
      <c r="G106" s="24">
        <v>0</v>
      </c>
      <c r="H106" s="26">
        <v>254</v>
      </c>
      <c r="I106" s="24">
        <v>0</v>
      </c>
      <c r="J106" s="24">
        <v>0</v>
      </c>
      <c r="K106" s="24">
        <v>0</v>
      </c>
      <c r="L106" s="26">
        <v>500.39127000000002</v>
      </c>
      <c r="M106" s="26">
        <v>25615.585940000001</v>
      </c>
      <c r="N106" s="26">
        <v>34.774259999999998</v>
      </c>
      <c r="O106" s="26">
        <v>407.41244999999998</v>
      </c>
      <c r="P106" s="24">
        <v>0</v>
      </c>
      <c r="Q106" s="24">
        <v>0</v>
      </c>
      <c r="R106" s="26">
        <v>92.975110000000001</v>
      </c>
      <c r="S106" s="24">
        <v>0</v>
      </c>
      <c r="T106" s="24">
        <v>0</v>
      </c>
      <c r="U106" s="24">
        <v>0</v>
      </c>
      <c r="V106" s="26">
        <v>500.39127000000002</v>
      </c>
      <c r="W106" s="26">
        <v>25615.585940000001</v>
      </c>
      <c r="X106" s="26">
        <v>34.774259999999998</v>
      </c>
      <c r="Y106" s="26">
        <v>407.41244999999998</v>
      </c>
      <c r="Z106" s="24">
        <v>0</v>
      </c>
      <c r="AA106" s="24">
        <v>0</v>
      </c>
      <c r="AB106" s="26">
        <v>92.975110000000001</v>
      </c>
      <c r="AC106" s="24">
        <v>0</v>
      </c>
      <c r="AD106" s="24">
        <v>0</v>
      </c>
      <c r="AE106" s="24">
        <v>0</v>
      </c>
    </row>
    <row r="107" spans="1:31" ht="15">
      <c r="A107" s="25">
        <v>2043</v>
      </c>
      <c r="B107" s="26">
        <v>1305</v>
      </c>
      <c r="C107" s="26">
        <v>69446</v>
      </c>
      <c r="D107" s="26">
        <v>93</v>
      </c>
      <c r="E107" s="26">
        <v>1096</v>
      </c>
      <c r="F107" s="24">
        <v>0</v>
      </c>
      <c r="G107" s="24">
        <v>0</v>
      </c>
      <c r="H107" s="26">
        <v>208</v>
      </c>
      <c r="I107" s="24">
        <v>0</v>
      </c>
      <c r="J107" s="24">
        <v>0</v>
      </c>
      <c r="K107" s="24">
        <v>0</v>
      </c>
      <c r="L107" s="26">
        <v>477.69565</v>
      </c>
      <c r="M107" s="26">
        <v>25405.57617</v>
      </c>
      <c r="N107" s="26">
        <v>34.042169999999999</v>
      </c>
      <c r="O107" s="26">
        <v>401.18945000000002</v>
      </c>
      <c r="P107" s="24">
        <v>0</v>
      </c>
      <c r="Q107" s="24">
        <v>0</v>
      </c>
      <c r="R107" s="26">
        <v>76.137129999999999</v>
      </c>
      <c r="S107" s="24">
        <v>0</v>
      </c>
      <c r="T107" s="24">
        <v>0</v>
      </c>
      <c r="U107" s="24">
        <v>0</v>
      </c>
      <c r="V107" s="26">
        <v>477.69565</v>
      </c>
      <c r="W107" s="26">
        <v>25405.57617</v>
      </c>
      <c r="X107" s="26">
        <v>34.042169999999999</v>
      </c>
      <c r="Y107" s="26">
        <v>401.18945000000002</v>
      </c>
      <c r="Z107" s="24">
        <v>0</v>
      </c>
      <c r="AA107" s="24">
        <v>0</v>
      </c>
      <c r="AB107" s="26">
        <v>76.137129999999999</v>
      </c>
      <c r="AC107" s="24">
        <v>0</v>
      </c>
      <c r="AD107" s="24">
        <v>0</v>
      </c>
      <c r="AE107" s="24">
        <v>0</v>
      </c>
    </row>
    <row r="108" spans="1:31" ht="15">
      <c r="A108" s="25">
        <v>2044</v>
      </c>
      <c r="B108" s="26">
        <v>1298</v>
      </c>
      <c r="C108" s="26">
        <v>72015</v>
      </c>
      <c r="D108" s="26">
        <v>98</v>
      </c>
      <c r="E108" s="26">
        <v>1094</v>
      </c>
      <c r="F108" s="24">
        <v>0</v>
      </c>
      <c r="G108" s="24">
        <v>0</v>
      </c>
      <c r="H108" s="26">
        <v>204</v>
      </c>
      <c r="I108" s="24">
        <v>0</v>
      </c>
      <c r="J108" s="24">
        <v>0</v>
      </c>
      <c r="K108" s="24">
        <v>0</v>
      </c>
      <c r="L108" s="26">
        <v>461.28223000000003</v>
      </c>
      <c r="M108" s="26">
        <v>25598.511719999999</v>
      </c>
      <c r="N108" s="26">
        <v>34.827570000000001</v>
      </c>
      <c r="O108" s="26">
        <v>388.78528</v>
      </c>
      <c r="P108" s="24">
        <v>0</v>
      </c>
      <c r="Q108" s="24">
        <v>0</v>
      </c>
      <c r="R108" s="26">
        <v>72.498360000000005</v>
      </c>
      <c r="S108" s="24">
        <v>0</v>
      </c>
      <c r="T108" s="24">
        <v>0</v>
      </c>
      <c r="U108" s="24">
        <v>0</v>
      </c>
      <c r="V108" s="26">
        <v>461.28223000000003</v>
      </c>
      <c r="W108" s="26">
        <v>25598.511719999999</v>
      </c>
      <c r="X108" s="26">
        <v>34.827570000000001</v>
      </c>
      <c r="Y108" s="26">
        <v>388.78528</v>
      </c>
      <c r="Z108" s="24">
        <v>0</v>
      </c>
      <c r="AA108" s="24">
        <v>0</v>
      </c>
      <c r="AB108" s="26">
        <v>72.498360000000005</v>
      </c>
      <c r="AC108" s="24">
        <v>0</v>
      </c>
      <c r="AD108" s="24">
        <v>0</v>
      </c>
      <c r="AE108" s="24">
        <v>0</v>
      </c>
    </row>
    <row r="109" spans="1:31" ht="15">
      <c r="A109" s="25">
        <v>2044</v>
      </c>
      <c r="B109" s="26">
        <v>1364</v>
      </c>
      <c r="C109" s="26">
        <v>71873</v>
      </c>
      <c r="D109" s="26">
        <v>95</v>
      </c>
      <c r="E109" s="26">
        <v>1176</v>
      </c>
      <c r="F109" s="24">
        <v>0</v>
      </c>
      <c r="G109" s="24">
        <v>0</v>
      </c>
      <c r="H109" s="26">
        <v>189</v>
      </c>
      <c r="I109" s="24">
        <v>0</v>
      </c>
      <c r="J109" s="24">
        <v>0</v>
      </c>
      <c r="K109" s="24">
        <v>0</v>
      </c>
      <c r="L109" s="26">
        <v>484.73712</v>
      </c>
      <c r="M109" s="26">
        <v>25548.035159999999</v>
      </c>
      <c r="N109" s="26">
        <v>33.761420000000001</v>
      </c>
      <c r="O109" s="26">
        <v>417.92621000000003</v>
      </c>
      <c r="P109" s="24">
        <v>0</v>
      </c>
      <c r="Q109" s="24">
        <v>0</v>
      </c>
      <c r="R109" s="26">
        <v>67.167590000000004</v>
      </c>
      <c r="S109" s="24">
        <v>0</v>
      </c>
      <c r="T109" s="24">
        <v>0</v>
      </c>
      <c r="U109" s="24">
        <v>0</v>
      </c>
      <c r="V109" s="26">
        <v>484.73712</v>
      </c>
      <c r="W109" s="26">
        <v>25548.035159999999</v>
      </c>
      <c r="X109" s="26">
        <v>33.761420000000001</v>
      </c>
      <c r="Y109" s="26">
        <v>417.92621000000003</v>
      </c>
      <c r="Z109" s="24">
        <v>0</v>
      </c>
      <c r="AA109" s="24">
        <v>0</v>
      </c>
      <c r="AB109" s="26">
        <v>67.167590000000004</v>
      </c>
      <c r="AC109" s="24">
        <v>0</v>
      </c>
      <c r="AD109" s="24">
        <v>0</v>
      </c>
      <c r="AE109" s="24">
        <v>0</v>
      </c>
    </row>
    <row r="110" spans="1:31" ht="15">
      <c r="A110" s="25">
        <v>2045</v>
      </c>
      <c r="B110" s="26">
        <v>1346</v>
      </c>
      <c r="C110" s="26">
        <v>71126</v>
      </c>
      <c r="D110" s="26">
        <v>116</v>
      </c>
      <c r="E110" s="26">
        <v>1149</v>
      </c>
      <c r="F110" s="24">
        <v>0</v>
      </c>
      <c r="G110" s="24">
        <v>0</v>
      </c>
      <c r="H110" s="26">
        <v>196</v>
      </c>
      <c r="I110" s="24">
        <v>0</v>
      </c>
      <c r="J110" s="24">
        <v>0</v>
      </c>
      <c r="K110" s="24">
        <v>0</v>
      </c>
      <c r="L110" s="26">
        <v>464.41278</v>
      </c>
      <c r="M110" s="26">
        <v>24551.328130000002</v>
      </c>
      <c r="N110" s="26">
        <v>40.023719999999997</v>
      </c>
      <c r="O110" s="26">
        <v>396.44153</v>
      </c>
      <c r="P110" s="24">
        <v>0</v>
      </c>
      <c r="Q110" s="24">
        <v>0</v>
      </c>
      <c r="R110" s="26">
        <v>67.626260000000002</v>
      </c>
      <c r="S110" s="24">
        <v>0</v>
      </c>
      <c r="T110" s="24">
        <v>0</v>
      </c>
      <c r="U110" s="24">
        <v>0</v>
      </c>
      <c r="V110" s="26">
        <v>464.41278</v>
      </c>
      <c r="W110" s="26">
        <v>24551.328130000002</v>
      </c>
      <c r="X110" s="26">
        <v>40.023719999999997</v>
      </c>
      <c r="Y110" s="26">
        <v>396.44153</v>
      </c>
      <c r="Z110" s="24">
        <v>0</v>
      </c>
      <c r="AA110" s="24">
        <v>0</v>
      </c>
      <c r="AB110" s="26">
        <v>67.626260000000002</v>
      </c>
      <c r="AC110" s="24">
        <v>0</v>
      </c>
      <c r="AD110" s="24">
        <v>0</v>
      </c>
      <c r="AE110" s="24">
        <v>0</v>
      </c>
    </row>
    <row r="111" spans="1:31" ht="15">
      <c r="A111" s="25">
        <v>2045</v>
      </c>
      <c r="B111" s="26">
        <v>1316</v>
      </c>
      <c r="C111" s="26">
        <v>71822</v>
      </c>
      <c r="D111" s="26">
        <v>105</v>
      </c>
      <c r="E111" s="26">
        <v>1108</v>
      </c>
      <c r="F111" s="24">
        <v>0</v>
      </c>
      <c r="G111" s="24">
        <v>0</v>
      </c>
      <c r="H111" s="26">
        <v>209</v>
      </c>
      <c r="I111" s="24">
        <v>0</v>
      </c>
      <c r="J111" s="24">
        <v>0</v>
      </c>
      <c r="K111" s="24">
        <v>0</v>
      </c>
      <c r="L111" s="26">
        <v>454.06182999999999</v>
      </c>
      <c r="M111" s="26">
        <v>24791.9375</v>
      </c>
      <c r="N111" s="26">
        <v>36.228369999999998</v>
      </c>
      <c r="O111" s="26">
        <v>382.29523</v>
      </c>
      <c r="P111" s="24">
        <v>0</v>
      </c>
      <c r="Q111" s="24">
        <v>0</v>
      </c>
      <c r="R111" s="26">
        <v>72.111670000000004</v>
      </c>
      <c r="S111" s="24">
        <v>0</v>
      </c>
      <c r="T111" s="24">
        <v>0</v>
      </c>
      <c r="U111" s="24">
        <v>0</v>
      </c>
      <c r="V111" s="26">
        <v>454.06182999999999</v>
      </c>
      <c r="W111" s="26">
        <v>24791.9375</v>
      </c>
      <c r="X111" s="26">
        <v>36.228369999999998</v>
      </c>
      <c r="Y111" s="26">
        <v>382.29523</v>
      </c>
      <c r="Z111" s="24">
        <v>0</v>
      </c>
      <c r="AA111" s="24">
        <v>0</v>
      </c>
      <c r="AB111" s="26">
        <v>72.111670000000004</v>
      </c>
      <c r="AC111" s="24">
        <v>0</v>
      </c>
      <c r="AD111" s="24">
        <v>0</v>
      </c>
      <c r="AE111" s="24">
        <v>0</v>
      </c>
    </row>
    <row r="112" spans="1:31" ht="15">
      <c r="A112" s="25">
        <v>2046</v>
      </c>
      <c r="B112" s="26">
        <v>1320</v>
      </c>
      <c r="C112" s="26">
        <v>72271</v>
      </c>
      <c r="D112" s="26">
        <v>74</v>
      </c>
      <c r="E112" s="26">
        <v>1145</v>
      </c>
      <c r="F112" s="24">
        <v>0</v>
      </c>
      <c r="G112" s="24">
        <v>0</v>
      </c>
      <c r="H112" s="26">
        <v>174</v>
      </c>
      <c r="I112" s="24">
        <v>0</v>
      </c>
      <c r="J112" s="24">
        <v>0</v>
      </c>
      <c r="K112" s="24">
        <v>0</v>
      </c>
      <c r="L112" s="26">
        <v>442.17993000000001</v>
      </c>
      <c r="M112" s="26">
        <v>24230.810549999998</v>
      </c>
      <c r="N112" s="26">
        <v>24.78876</v>
      </c>
      <c r="O112" s="26">
        <v>383.55642999999998</v>
      </c>
      <c r="P112" s="24">
        <v>0</v>
      </c>
      <c r="Q112" s="24">
        <v>0</v>
      </c>
      <c r="R112" s="26">
        <v>58.287140000000001</v>
      </c>
      <c r="S112" s="24">
        <v>0</v>
      </c>
      <c r="T112" s="24">
        <v>0</v>
      </c>
      <c r="U112" s="24">
        <v>0</v>
      </c>
      <c r="V112" s="26">
        <v>442.17993000000001</v>
      </c>
      <c r="W112" s="26">
        <v>24230.810549999998</v>
      </c>
      <c r="X112" s="26">
        <v>24.78876</v>
      </c>
      <c r="Y112" s="26">
        <v>383.55642999999998</v>
      </c>
      <c r="Z112" s="24">
        <v>0</v>
      </c>
      <c r="AA112" s="24">
        <v>0</v>
      </c>
      <c r="AB112" s="26">
        <v>58.287140000000001</v>
      </c>
      <c r="AC112" s="24">
        <v>0</v>
      </c>
      <c r="AD112" s="24">
        <v>0</v>
      </c>
      <c r="AE112" s="24">
        <v>0</v>
      </c>
    </row>
    <row r="113" spans="1:31" ht="15">
      <c r="A113" s="25">
        <v>2046</v>
      </c>
      <c r="B113" s="26">
        <v>1329</v>
      </c>
      <c r="C113" s="26">
        <v>71902</v>
      </c>
      <c r="D113" s="26">
        <v>90</v>
      </c>
      <c r="E113" s="26">
        <v>1159</v>
      </c>
      <c r="F113" s="24">
        <v>0</v>
      </c>
      <c r="G113" s="24">
        <v>0</v>
      </c>
      <c r="H113" s="26">
        <v>171</v>
      </c>
      <c r="I113" s="24">
        <v>0</v>
      </c>
      <c r="J113" s="24">
        <v>0</v>
      </c>
      <c r="K113" s="24">
        <v>0</v>
      </c>
      <c r="L113" s="26">
        <v>445.19484999999997</v>
      </c>
      <c r="M113" s="26">
        <v>24106.849610000001</v>
      </c>
      <c r="N113" s="26">
        <v>30.148499999999999</v>
      </c>
      <c r="O113" s="26">
        <v>388.24630999999999</v>
      </c>
      <c r="P113" s="24">
        <v>0</v>
      </c>
      <c r="Q113" s="24">
        <v>0</v>
      </c>
      <c r="R113" s="26">
        <v>57.28219</v>
      </c>
      <c r="S113" s="24">
        <v>0</v>
      </c>
      <c r="T113" s="24">
        <v>0</v>
      </c>
      <c r="U113" s="24">
        <v>0</v>
      </c>
      <c r="V113" s="26">
        <v>445.19484999999997</v>
      </c>
      <c r="W113" s="26">
        <v>24106.849610000001</v>
      </c>
      <c r="X113" s="26">
        <v>30.148499999999999</v>
      </c>
      <c r="Y113" s="26">
        <v>388.24630999999999</v>
      </c>
      <c r="Z113" s="24">
        <v>0</v>
      </c>
      <c r="AA113" s="24">
        <v>0</v>
      </c>
      <c r="AB113" s="26">
        <v>57.28219</v>
      </c>
      <c r="AC113" s="24">
        <v>0</v>
      </c>
      <c r="AD113" s="24">
        <v>0</v>
      </c>
      <c r="AE113" s="24">
        <v>0</v>
      </c>
    </row>
    <row r="114" spans="1:31" ht="15">
      <c r="A114" s="25">
        <v>2046.9999999999998</v>
      </c>
      <c r="B114" s="26">
        <v>1336</v>
      </c>
      <c r="C114" s="26">
        <v>71289</v>
      </c>
      <c r="D114" s="26">
        <v>114</v>
      </c>
      <c r="E114" s="26">
        <v>1132</v>
      </c>
      <c r="F114" s="24">
        <v>0</v>
      </c>
      <c r="G114" s="24">
        <v>0</v>
      </c>
      <c r="H114" s="26">
        <v>204</v>
      </c>
      <c r="I114" s="24">
        <v>0</v>
      </c>
      <c r="J114" s="24">
        <v>0</v>
      </c>
      <c r="K114" s="24">
        <v>0</v>
      </c>
      <c r="L114" s="26">
        <v>434.50173999999998</v>
      </c>
      <c r="M114" s="26">
        <v>23203.410159999999</v>
      </c>
      <c r="N114" s="26">
        <v>37.075760000000002</v>
      </c>
      <c r="O114" s="26">
        <v>368.15566999999999</v>
      </c>
      <c r="P114" s="24">
        <v>0</v>
      </c>
      <c r="Q114" s="24">
        <v>0</v>
      </c>
      <c r="R114" s="26">
        <v>66.346080000000001</v>
      </c>
      <c r="S114" s="24">
        <v>0</v>
      </c>
      <c r="T114" s="24">
        <v>0</v>
      </c>
      <c r="U114" s="24">
        <v>0</v>
      </c>
      <c r="V114" s="26">
        <v>434.50173999999998</v>
      </c>
      <c r="W114" s="26">
        <v>23203.410159999999</v>
      </c>
      <c r="X114" s="26">
        <v>37.075760000000002</v>
      </c>
      <c r="Y114" s="26">
        <v>368.15566999999999</v>
      </c>
      <c r="Z114" s="24">
        <v>0</v>
      </c>
      <c r="AA114" s="24">
        <v>0</v>
      </c>
      <c r="AB114" s="26">
        <v>66.346080000000001</v>
      </c>
      <c r="AC114" s="24">
        <v>0</v>
      </c>
      <c r="AD114" s="24">
        <v>0</v>
      </c>
      <c r="AE114" s="24">
        <v>0</v>
      </c>
    </row>
    <row r="115" spans="1:31" ht="15">
      <c r="A115" s="25">
        <v>2046.9999999999998</v>
      </c>
      <c r="B115" s="26">
        <v>1370</v>
      </c>
      <c r="C115" s="26">
        <v>72061</v>
      </c>
      <c r="D115" s="26">
        <v>80</v>
      </c>
      <c r="E115" s="26">
        <v>1190</v>
      </c>
      <c r="F115" s="24">
        <v>0</v>
      </c>
      <c r="G115" s="24">
        <v>0</v>
      </c>
      <c r="H115" s="26">
        <v>180</v>
      </c>
      <c r="I115" s="24">
        <v>0</v>
      </c>
      <c r="J115" s="24">
        <v>0</v>
      </c>
      <c r="K115" s="24">
        <v>0</v>
      </c>
      <c r="L115" s="26">
        <v>445.55941999999999</v>
      </c>
      <c r="M115" s="26">
        <v>23455.214840000001</v>
      </c>
      <c r="N115" s="26">
        <v>26.018080000000001</v>
      </c>
      <c r="O115" s="26">
        <v>387.01877000000002</v>
      </c>
      <c r="P115" s="24">
        <v>0</v>
      </c>
      <c r="Q115" s="24">
        <v>0</v>
      </c>
      <c r="R115" s="26">
        <v>58.540660000000003</v>
      </c>
      <c r="S115" s="24">
        <v>0</v>
      </c>
      <c r="T115" s="24">
        <v>0</v>
      </c>
      <c r="U115" s="24">
        <v>0</v>
      </c>
      <c r="V115" s="26">
        <v>445.55941999999999</v>
      </c>
      <c r="W115" s="26">
        <v>23455.214840000001</v>
      </c>
      <c r="X115" s="26">
        <v>26.018080000000001</v>
      </c>
      <c r="Y115" s="26">
        <v>387.01877000000002</v>
      </c>
      <c r="Z115" s="24">
        <v>0</v>
      </c>
      <c r="AA115" s="24">
        <v>0</v>
      </c>
      <c r="AB115" s="26">
        <v>58.540660000000003</v>
      </c>
      <c r="AC115" s="24">
        <v>0</v>
      </c>
      <c r="AD115" s="24">
        <v>0</v>
      </c>
      <c r="AE115" s="24">
        <v>0</v>
      </c>
    </row>
    <row r="116" spans="1:31" ht="15">
      <c r="A116" s="25">
        <v>2048</v>
      </c>
      <c r="B116" s="26">
        <v>678</v>
      </c>
      <c r="C116" s="26">
        <v>34894</v>
      </c>
      <c r="D116" s="26">
        <v>36</v>
      </c>
      <c r="E116" s="26">
        <v>551</v>
      </c>
      <c r="F116" s="24">
        <v>0</v>
      </c>
      <c r="G116" s="24">
        <v>0</v>
      </c>
      <c r="H116" s="26">
        <v>127</v>
      </c>
      <c r="I116" s="24">
        <v>0</v>
      </c>
      <c r="J116" s="24">
        <v>0</v>
      </c>
      <c r="K116" s="24">
        <v>0</v>
      </c>
      <c r="L116" s="26">
        <v>214.07935000000001</v>
      </c>
      <c r="M116" s="26">
        <v>11016.733399999999</v>
      </c>
      <c r="N116" s="26">
        <v>11.36713</v>
      </c>
      <c r="O116" s="26">
        <v>173.97908000000001</v>
      </c>
      <c r="P116" s="24">
        <v>0</v>
      </c>
      <c r="Q116" s="24">
        <v>0</v>
      </c>
      <c r="R116" s="26">
        <v>40.100740000000002</v>
      </c>
      <c r="S116" s="24">
        <v>0</v>
      </c>
      <c r="T116" s="24">
        <v>0</v>
      </c>
      <c r="U116" s="24">
        <v>0</v>
      </c>
      <c r="V116" s="26">
        <v>214.07935000000001</v>
      </c>
      <c r="W116" s="26">
        <v>11016.733399999999</v>
      </c>
      <c r="X116" s="26">
        <v>11.36713</v>
      </c>
      <c r="Y116" s="26">
        <v>173.97908000000001</v>
      </c>
      <c r="Z116" s="24">
        <v>0</v>
      </c>
      <c r="AA116" s="24">
        <v>0</v>
      </c>
      <c r="AB116" s="26">
        <v>40.100740000000002</v>
      </c>
      <c r="AC116" s="24">
        <v>0</v>
      </c>
      <c r="AD116" s="24">
        <v>0</v>
      </c>
      <c r="AE116" s="24">
        <v>0</v>
      </c>
    </row>
    <row r="117" spans="1:31" ht="15">
      <c r="A117" s="25">
        <v>2048</v>
      </c>
      <c r="B117" s="26">
        <v>679</v>
      </c>
      <c r="C117" s="26">
        <v>34060</v>
      </c>
      <c r="D117" s="26">
        <v>47</v>
      </c>
      <c r="E117" s="26">
        <v>572</v>
      </c>
      <c r="F117" s="24">
        <v>0</v>
      </c>
      <c r="G117" s="24">
        <v>0</v>
      </c>
      <c r="H117" s="26">
        <v>107</v>
      </c>
      <c r="I117" s="24">
        <v>0</v>
      </c>
      <c r="J117" s="24">
        <v>0</v>
      </c>
      <c r="K117" s="24">
        <v>0</v>
      </c>
      <c r="L117" s="26">
        <v>214.39510000000001</v>
      </c>
      <c r="M117" s="26">
        <v>10753.66504</v>
      </c>
      <c r="N117" s="26">
        <v>14.84042</v>
      </c>
      <c r="O117" s="26">
        <v>180.60982999999999</v>
      </c>
      <c r="P117" s="24">
        <v>0</v>
      </c>
      <c r="Q117" s="24">
        <v>0</v>
      </c>
      <c r="R117" s="26">
        <v>33.78566</v>
      </c>
      <c r="S117" s="24">
        <v>0</v>
      </c>
      <c r="T117" s="24">
        <v>0</v>
      </c>
      <c r="U117" s="24">
        <v>0</v>
      </c>
      <c r="V117" s="26">
        <v>214.39510000000001</v>
      </c>
      <c r="W117" s="26">
        <v>10753.66504</v>
      </c>
      <c r="X117" s="26">
        <v>14.84042</v>
      </c>
      <c r="Y117" s="26">
        <v>180.60982999999999</v>
      </c>
      <c r="Z117" s="24">
        <v>0</v>
      </c>
      <c r="AA117" s="24">
        <v>0</v>
      </c>
      <c r="AB117" s="26">
        <v>33.78566</v>
      </c>
      <c r="AC117" s="24">
        <v>0</v>
      </c>
      <c r="AD117" s="24">
        <v>0</v>
      </c>
      <c r="AE117" s="24">
        <v>0</v>
      </c>
    </row>
    <row r="118" spans="1:31" ht="15">
      <c r="A118" s="25">
        <v>2049</v>
      </c>
      <c r="B118" s="26">
        <v>623</v>
      </c>
      <c r="C118" s="26">
        <v>37049</v>
      </c>
      <c r="D118" s="26">
        <v>51</v>
      </c>
      <c r="E118" s="26">
        <v>521</v>
      </c>
      <c r="F118" s="24">
        <v>0</v>
      </c>
      <c r="G118" s="24">
        <v>0</v>
      </c>
      <c r="H118" s="26">
        <v>102</v>
      </c>
      <c r="I118" s="24">
        <v>0</v>
      </c>
      <c r="J118" s="24">
        <v>0</v>
      </c>
      <c r="K118" s="24">
        <v>0</v>
      </c>
      <c r="L118" s="26">
        <v>190.9864</v>
      </c>
      <c r="M118" s="26">
        <v>11360.075199999999</v>
      </c>
      <c r="N118" s="26">
        <v>15.63439</v>
      </c>
      <c r="O118" s="26">
        <v>159.71683999999999</v>
      </c>
      <c r="P118" s="24">
        <v>0</v>
      </c>
      <c r="Q118" s="24">
        <v>0</v>
      </c>
      <c r="R118" s="26">
        <v>31.268789999999999</v>
      </c>
      <c r="S118" s="24">
        <v>0</v>
      </c>
      <c r="T118" s="24">
        <v>0</v>
      </c>
      <c r="U118" s="24">
        <v>0</v>
      </c>
      <c r="V118" s="26">
        <v>190.9864</v>
      </c>
      <c r="W118" s="26">
        <v>11360.075199999999</v>
      </c>
      <c r="X118" s="26">
        <v>15.63439</v>
      </c>
      <c r="Y118" s="26">
        <v>159.71683999999999</v>
      </c>
      <c r="Z118" s="24">
        <v>0</v>
      </c>
      <c r="AA118" s="24">
        <v>0</v>
      </c>
      <c r="AB118" s="26">
        <v>31.268789999999999</v>
      </c>
      <c r="AC118" s="24">
        <v>0</v>
      </c>
      <c r="AD118" s="24">
        <v>0</v>
      </c>
      <c r="AE118" s="24">
        <v>0</v>
      </c>
    </row>
    <row r="119" spans="1:31" ht="15">
      <c r="A119" s="25">
        <v>2049</v>
      </c>
      <c r="B119" s="26">
        <v>698</v>
      </c>
      <c r="C119" s="26">
        <v>36272</v>
      </c>
      <c r="D119" s="26">
        <v>52</v>
      </c>
      <c r="E119" s="26">
        <v>606</v>
      </c>
      <c r="F119" s="24">
        <v>0</v>
      </c>
      <c r="G119" s="24">
        <v>0</v>
      </c>
      <c r="H119" s="26">
        <v>92</v>
      </c>
      <c r="I119" s="24">
        <v>0</v>
      </c>
      <c r="J119" s="24">
        <v>0</v>
      </c>
      <c r="K119" s="24">
        <v>0</v>
      </c>
      <c r="L119" s="26">
        <v>213.97873000000001</v>
      </c>
      <c r="M119" s="26">
        <v>11121.815430000001</v>
      </c>
      <c r="N119" s="26">
        <v>15.940950000000001</v>
      </c>
      <c r="O119" s="26">
        <v>185.77481</v>
      </c>
      <c r="P119" s="24">
        <v>0</v>
      </c>
      <c r="Q119" s="24">
        <v>0</v>
      </c>
      <c r="R119" s="26">
        <v>28.203220000000002</v>
      </c>
      <c r="S119" s="24">
        <v>0</v>
      </c>
      <c r="T119" s="24">
        <v>0</v>
      </c>
      <c r="U119" s="24">
        <v>0</v>
      </c>
      <c r="V119" s="26">
        <v>213.97873000000001</v>
      </c>
      <c r="W119" s="26">
        <v>11121.815430000001</v>
      </c>
      <c r="X119" s="26">
        <v>15.940950000000001</v>
      </c>
      <c r="Y119" s="26">
        <v>185.77481</v>
      </c>
      <c r="Z119" s="24">
        <v>0</v>
      </c>
      <c r="AA119" s="24">
        <v>0</v>
      </c>
      <c r="AB119" s="26">
        <v>28.203220000000002</v>
      </c>
      <c r="AC119" s="24">
        <v>0</v>
      </c>
      <c r="AD119" s="24">
        <v>0</v>
      </c>
      <c r="AE119" s="24">
        <v>0</v>
      </c>
    </row>
    <row r="120" spans="1:31" ht="15">
      <c r="A120" s="25">
        <v>2050</v>
      </c>
      <c r="B120" s="26">
        <v>649</v>
      </c>
      <c r="C120" s="26">
        <v>35926</v>
      </c>
      <c r="D120" s="26">
        <v>47</v>
      </c>
      <c r="E120" s="26">
        <v>566</v>
      </c>
      <c r="F120" s="24">
        <v>0</v>
      </c>
      <c r="G120" s="24">
        <v>0</v>
      </c>
      <c r="H120" s="26">
        <v>83</v>
      </c>
      <c r="I120" s="24">
        <v>0</v>
      </c>
      <c r="J120" s="24">
        <v>0</v>
      </c>
      <c r="K120" s="24">
        <v>0</v>
      </c>
      <c r="L120" s="26">
        <v>193.15977000000001</v>
      </c>
      <c r="M120" s="26">
        <v>10697.29688</v>
      </c>
      <c r="N120" s="26">
        <v>13.988519999999999</v>
      </c>
      <c r="O120" s="26">
        <v>168.45708999999999</v>
      </c>
      <c r="P120" s="24">
        <v>0</v>
      </c>
      <c r="Q120" s="24">
        <v>0</v>
      </c>
      <c r="R120" s="26">
        <v>24.703150000000001</v>
      </c>
      <c r="S120" s="24">
        <v>0</v>
      </c>
      <c r="T120" s="24">
        <v>0</v>
      </c>
      <c r="U120" s="24">
        <v>0</v>
      </c>
      <c r="V120" s="26">
        <v>193.15977000000001</v>
      </c>
      <c r="W120" s="26">
        <v>10697.29688</v>
      </c>
      <c r="X120" s="26">
        <v>13.988519999999999</v>
      </c>
      <c r="Y120" s="26">
        <v>168.45708999999999</v>
      </c>
      <c r="Z120" s="24">
        <v>0</v>
      </c>
      <c r="AA120" s="24">
        <v>0</v>
      </c>
      <c r="AB120" s="26">
        <v>24.703150000000001</v>
      </c>
      <c r="AC120" s="24">
        <v>0</v>
      </c>
      <c r="AD120" s="24">
        <v>0</v>
      </c>
      <c r="AE120" s="24">
        <v>0</v>
      </c>
    </row>
    <row r="121" spans="1:31" ht="15">
      <c r="A121" s="25">
        <v>2050</v>
      </c>
      <c r="B121" s="26">
        <v>667</v>
      </c>
      <c r="C121" s="26">
        <v>36477</v>
      </c>
      <c r="D121" s="26">
        <v>47</v>
      </c>
      <c r="E121" s="26">
        <v>568</v>
      </c>
      <c r="F121" s="24">
        <v>0</v>
      </c>
      <c r="G121" s="24">
        <v>0</v>
      </c>
      <c r="H121" s="26">
        <v>98</v>
      </c>
      <c r="I121" s="24">
        <v>0</v>
      </c>
      <c r="J121" s="24">
        <v>0</v>
      </c>
      <c r="K121" s="24">
        <v>0</v>
      </c>
      <c r="L121" s="26">
        <v>198.51697999999999</v>
      </c>
      <c r="M121" s="26">
        <v>10861.41309</v>
      </c>
      <c r="N121" s="26">
        <v>13.988519999999999</v>
      </c>
      <c r="O121" s="26">
        <v>169.05233999999999</v>
      </c>
      <c r="P121" s="24">
        <v>0</v>
      </c>
      <c r="Q121" s="24">
        <v>0</v>
      </c>
      <c r="R121" s="26">
        <v>29.167570000000001</v>
      </c>
      <c r="S121" s="24">
        <v>0</v>
      </c>
      <c r="T121" s="24">
        <v>0</v>
      </c>
      <c r="U121" s="24">
        <v>0</v>
      </c>
      <c r="V121" s="26">
        <v>198.51697999999999</v>
      </c>
      <c r="W121" s="26">
        <v>10861.41309</v>
      </c>
      <c r="X121" s="26">
        <v>13.988519999999999</v>
      </c>
      <c r="Y121" s="26">
        <v>169.05233999999999</v>
      </c>
      <c r="Z121" s="24">
        <v>0</v>
      </c>
      <c r="AA121" s="24">
        <v>0</v>
      </c>
      <c r="AB121" s="26">
        <v>29.167570000000001</v>
      </c>
      <c r="AC121" s="24">
        <v>0</v>
      </c>
      <c r="AD121" s="24">
        <v>0</v>
      </c>
      <c r="AE121" s="24">
        <v>0</v>
      </c>
    </row>
    <row r="122" spans="1:31" ht="15">
      <c r="A122" s="25">
        <v>2051</v>
      </c>
      <c r="B122" s="26">
        <v>697</v>
      </c>
      <c r="C122" s="26">
        <v>36567</v>
      </c>
      <c r="D122" s="26">
        <v>44</v>
      </c>
      <c r="E122" s="26">
        <v>613</v>
      </c>
      <c r="F122" s="24">
        <v>0</v>
      </c>
      <c r="G122" s="24">
        <v>0</v>
      </c>
      <c r="H122" s="26">
        <v>85</v>
      </c>
      <c r="I122" s="24">
        <v>0</v>
      </c>
      <c r="J122" s="24">
        <v>0</v>
      </c>
      <c r="K122" s="24">
        <v>0</v>
      </c>
      <c r="L122" s="26">
        <v>201.40295</v>
      </c>
      <c r="M122" s="26">
        <v>10569.32422</v>
      </c>
      <c r="N122" s="26">
        <v>12.71421</v>
      </c>
      <c r="O122" s="26">
        <v>177.13068000000001</v>
      </c>
      <c r="P122" s="24">
        <v>0</v>
      </c>
      <c r="Q122" s="24">
        <v>0</v>
      </c>
      <c r="R122" s="26">
        <v>24.56155</v>
      </c>
      <c r="S122" s="24">
        <v>0</v>
      </c>
      <c r="T122" s="24">
        <v>0</v>
      </c>
      <c r="U122" s="24">
        <v>0</v>
      </c>
      <c r="V122" s="26">
        <v>201.40295</v>
      </c>
      <c r="W122" s="26">
        <v>10569.32422</v>
      </c>
      <c r="X122" s="26">
        <v>12.71421</v>
      </c>
      <c r="Y122" s="26">
        <v>177.13068000000001</v>
      </c>
      <c r="Z122" s="24">
        <v>0</v>
      </c>
      <c r="AA122" s="24">
        <v>0</v>
      </c>
      <c r="AB122" s="26">
        <v>24.56155</v>
      </c>
      <c r="AC122" s="24">
        <v>0</v>
      </c>
      <c r="AD122" s="24">
        <v>0</v>
      </c>
      <c r="AE122" s="24">
        <v>0</v>
      </c>
    </row>
    <row r="123" spans="1:31" ht="15">
      <c r="A123" s="25">
        <v>2051</v>
      </c>
      <c r="B123" s="26">
        <v>630</v>
      </c>
      <c r="C123" s="26">
        <v>36315</v>
      </c>
      <c r="D123" s="26">
        <v>49</v>
      </c>
      <c r="E123" s="26">
        <v>543</v>
      </c>
      <c r="F123" s="24">
        <v>0</v>
      </c>
      <c r="G123" s="24">
        <v>0</v>
      </c>
      <c r="H123" s="26">
        <v>87</v>
      </c>
      <c r="I123" s="24">
        <v>0</v>
      </c>
      <c r="J123" s="24">
        <v>0</v>
      </c>
      <c r="K123" s="24">
        <v>0</v>
      </c>
      <c r="L123" s="26">
        <v>182.04292000000001</v>
      </c>
      <c r="M123" s="26">
        <v>10496.48047</v>
      </c>
      <c r="N123" s="26">
        <v>14.15901</v>
      </c>
      <c r="O123" s="26">
        <v>156.90378000000001</v>
      </c>
      <c r="P123" s="24">
        <v>0</v>
      </c>
      <c r="Q123" s="24">
        <v>0</v>
      </c>
      <c r="R123" s="26">
        <v>25.139469999999999</v>
      </c>
      <c r="S123" s="24">
        <v>0</v>
      </c>
      <c r="T123" s="24">
        <v>0</v>
      </c>
      <c r="U123" s="24">
        <v>0</v>
      </c>
      <c r="V123" s="26">
        <v>182.04292000000001</v>
      </c>
      <c r="W123" s="26">
        <v>10496.48047</v>
      </c>
      <c r="X123" s="26">
        <v>14.15901</v>
      </c>
      <c r="Y123" s="26">
        <v>156.90378000000001</v>
      </c>
      <c r="Z123" s="24">
        <v>0</v>
      </c>
      <c r="AA123" s="24">
        <v>0</v>
      </c>
      <c r="AB123" s="26">
        <v>25.139469999999999</v>
      </c>
      <c r="AC123" s="24">
        <v>0</v>
      </c>
      <c r="AD123" s="24">
        <v>0</v>
      </c>
      <c r="AE123" s="24">
        <v>0</v>
      </c>
    </row>
    <row r="124" spans="1:31" ht="15">
      <c r="A124" s="25">
        <v>2052</v>
      </c>
      <c r="B124" s="26">
        <v>670</v>
      </c>
      <c r="C124" s="26">
        <v>36146</v>
      </c>
      <c r="D124" s="26">
        <v>49</v>
      </c>
      <c r="E124" s="26">
        <v>580</v>
      </c>
      <c r="F124" s="24">
        <v>0</v>
      </c>
      <c r="G124" s="24">
        <v>0</v>
      </c>
      <c r="H124" s="26">
        <v>90</v>
      </c>
      <c r="I124" s="24">
        <v>0</v>
      </c>
      <c r="J124" s="24">
        <v>0</v>
      </c>
      <c r="K124" s="24">
        <v>0</v>
      </c>
      <c r="L124" s="26">
        <v>187.96442999999999</v>
      </c>
      <c r="M124" s="26">
        <v>10141.50488</v>
      </c>
      <c r="N124" s="26">
        <v>13.74661</v>
      </c>
      <c r="O124" s="26">
        <v>162.71510000000001</v>
      </c>
      <c r="P124" s="24">
        <v>0</v>
      </c>
      <c r="Q124" s="24">
        <v>0</v>
      </c>
      <c r="R124" s="26">
        <v>25.248860000000001</v>
      </c>
      <c r="S124" s="24">
        <v>0</v>
      </c>
      <c r="T124" s="24">
        <v>0</v>
      </c>
      <c r="U124" s="24">
        <v>0</v>
      </c>
      <c r="V124" s="26">
        <v>187.96442999999999</v>
      </c>
      <c r="W124" s="26">
        <v>10141.50488</v>
      </c>
      <c r="X124" s="26">
        <v>13.74661</v>
      </c>
      <c r="Y124" s="26">
        <v>162.71510000000001</v>
      </c>
      <c r="Z124" s="24">
        <v>0</v>
      </c>
      <c r="AA124" s="24">
        <v>0</v>
      </c>
      <c r="AB124" s="26">
        <v>25.248860000000001</v>
      </c>
      <c r="AC124" s="24">
        <v>0</v>
      </c>
      <c r="AD124" s="24">
        <v>0</v>
      </c>
      <c r="AE124" s="24">
        <v>0</v>
      </c>
    </row>
    <row r="125" spans="1:31" ht="15">
      <c r="A125" s="25">
        <v>2052</v>
      </c>
      <c r="B125" s="26">
        <v>685</v>
      </c>
      <c r="C125" s="26">
        <v>36527</v>
      </c>
      <c r="D125" s="26">
        <v>43</v>
      </c>
      <c r="E125" s="26">
        <v>613</v>
      </c>
      <c r="F125" s="24">
        <v>0</v>
      </c>
      <c r="G125" s="24">
        <v>0</v>
      </c>
      <c r="H125" s="26">
        <v>72</v>
      </c>
      <c r="I125" s="24">
        <v>0</v>
      </c>
      <c r="J125" s="24">
        <v>0</v>
      </c>
      <c r="K125" s="24">
        <v>0</v>
      </c>
      <c r="L125" s="26">
        <v>192.17265</v>
      </c>
      <c r="M125" s="26">
        <v>10248.289059999999</v>
      </c>
      <c r="N125" s="26">
        <v>12.06335</v>
      </c>
      <c r="O125" s="26">
        <v>171.97318999999999</v>
      </c>
      <c r="P125" s="24">
        <v>0</v>
      </c>
      <c r="Q125" s="24">
        <v>0</v>
      </c>
      <c r="R125" s="26">
        <v>20.199090000000002</v>
      </c>
      <c r="S125" s="24">
        <v>0</v>
      </c>
      <c r="T125" s="24">
        <v>0</v>
      </c>
      <c r="U125" s="24">
        <v>0</v>
      </c>
      <c r="V125" s="26">
        <v>192.17265</v>
      </c>
      <c r="W125" s="26">
        <v>10248.289059999999</v>
      </c>
      <c r="X125" s="26">
        <v>12.06335</v>
      </c>
      <c r="Y125" s="26">
        <v>171.97318999999999</v>
      </c>
      <c r="Z125" s="24">
        <v>0</v>
      </c>
      <c r="AA125" s="24">
        <v>0</v>
      </c>
      <c r="AB125" s="26">
        <v>20.199090000000002</v>
      </c>
      <c r="AC125" s="24">
        <v>0</v>
      </c>
      <c r="AD125" s="24">
        <v>0</v>
      </c>
      <c r="AE125" s="24">
        <v>0</v>
      </c>
    </row>
    <row r="126" spans="1:31" ht="15">
      <c r="A126" s="25">
        <v>2053</v>
      </c>
      <c r="B126" s="26">
        <v>45</v>
      </c>
      <c r="C126" s="26">
        <v>1064</v>
      </c>
      <c r="D126" s="24">
        <v>0</v>
      </c>
      <c r="E126" s="24">
        <v>0</v>
      </c>
      <c r="F126" s="24">
        <v>0</v>
      </c>
      <c r="G126" s="24">
        <v>0</v>
      </c>
      <c r="H126" s="26">
        <v>45</v>
      </c>
      <c r="I126" s="24">
        <v>0</v>
      </c>
      <c r="J126" s="24">
        <v>0</v>
      </c>
      <c r="K126" s="24">
        <v>0</v>
      </c>
      <c r="L126" s="26">
        <v>12.256740000000001</v>
      </c>
      <c r="M126" s="26">
        <v>289.80176</v>
      </c>
      <c r="N126" s="24">
        <v>0</v>
      </c>
      <c r="O126" s="24">
        <v>0</v>
      </c>
      <c r="P126" s="24">
        <v>0</v>
      </c>
      <c r="Q126" s="24">
        <v>0</v>
      </c>
      <c r="R126" s="26">
        <v>12.256740000000001</v>
      </c>
      <c r="S126" s="24">
        <v>0</v>
      </c>
      <c r="T126" s="24">
        <v>0</v>
      </c>
      <c r="U126" s="24">
        <v>0</v>
      </c>
      <c r="V126" s="26">
        <v>12.256740000000001</v>
      </c>
      <c r="W126" s="26">
        <v>289.80176</v>
      </c>
      <c r="X126" s="24">
        <v>0</v>
      </c>
      <c r="Y126" s="24">
        <v>0</v>
      </c>
      <c r="Z126" s="24">
        <v>0</v>
      </c>
      <c r="AA126" s="24">
        <v>0</v>
      </c>
      <c r="AB126" s="26">
        <v>12.256740000000001</v>
      </c>
      <c r="AC126" s="24">
        <v>0</v>
      </c>
      <c r="AD126" s="24">
        <v>0</v>
      </c>
      <c r="AE126" s="24">
        <v>0</v>
      </c>
    </row>
    <row r="127" spans="1:31" ht="15">
      <c r="A127" s="25">
        <v>2053</v>
      </c>
      <c r="B127" s="26">
        <v>11</v>
      </c>
      <c r="C127" s="26">
        <v>541</v>
      </c>
      <c r="D127" s="24">
        <v>0</v>
      </c>
      <c r="E127" s="24">
        <v>0</v>
      </c>
      <c r="F127" s="24">
        <v>0</v>
      </c>
      <c r="G127" s="24">
        <v>0</v>
      </c>
      <c r="H127" s="26">
        <v>11</v>
      </c>
      <c r="I127" s="24">
        <v>0</v>
      </c>
      <c r="J127" s="24">
        <v>0</v>
      </c>
      <c r="K127" s="24">
        <v>0</v>
      </c>
      <c r="L127" s="26">
        <v>2.9960900000000001</v>
      </c>
      <c r="M127" s="26">
        <v>147.35255000000001</v>
      </c>
      <c r="N127" s="24">
        <v>0</v>
      </c>
      <c r="O127" s="24">
        <v>0</v>
      </c>
      <c r="P127" s="24">
        <v>0</v>
      </c>
      <c r="Q127" s="24">
        <v>0</v>
      </c>
      <c r="R127" s="26">
        <v>2.9960900000000001</v>
      </c>
      <c r="S127" s="24">
        <v>0</v>
      </c>
      <c r="T127" s="24">
        <v>0</v>
      </c>
      <c r="U127" s="24">
        <v>0</v>
      </c>
      <c r="V127" s="26">
        <v>2.9960900000000001</v>
      </c>
      <c r="W127" s="26">
        <v>147.35255000000001</v>
      </c>
      <c r="X127" s="24">
        <v>0</v>
      </c>
      <c r="Y127" s="24">
        <v>0</v>
      </c>
      <c r="Z127" s="24">
        <v>0</v>
      </c>
      <c r="AA127" s="24">
        <v>0</v>
      </c>
      <c r="AB127" s="26">
        <v>2.9960900000000001</v>
      </c>
      <c r="AC127" s="24">
        <v>0</v>
      </c>
      <c r="AD127" s="24">
        <v>0</v>
      </c>
      <c r="AE127" s="24">
        <v>0</v>
      </c>
    </row>
    <row r="128" spans="1:31" ht="15">
      <c r="A128" s="25">
        <v>2054</v>
      </c>
      <c r="B128" s="26">
        <v>16</v>
      </c>
      <c r="C128" s="26">
        <v>555</v>
      </c>
      <c r="D128" s="24">
        <v>0</v>
      </c>
      <c r="E128" s="24">
        <v>0</v>
      </c>
      <c r="F128" s="24">
        <v>0</v>
      </c>
      <c r="G128" s="24">
        <v>0</v>
      </c>
      <c r="H128" s="26">
        <v>16</v>
      </c>
      <c r="I128" s="24">
        <v>0</v>
      </c>
      <c r="J128" s="24">
        <v>0</v>
      </c>
      <c r="K128" s="24">
        <v>0</v>
      </c>
      <c r="L128" s="26">
        <v>4.23102</v>
      </c>
      <c r="M128" s="26">
        <v>146.76224999999999</v>
      </c>
      <c r="N128" s="24">
        <v>0</v>
      </c>
      <c r="O128" s="24">
        <v>0</v>
      </c>
      <c r="P128" s="24">
        <v>0</v>
      </c>
      <c r="Q128" s="24">
        <v>0</v>
      </c>
      <c r="R128" s="26">
        <v>4.23102</v>
      </c>
      <c r="S128" s="24">
        <v>0</v>
      </c>
      <c r="T128" s="24">
        <v>0</v>
      </c>
      <c r="U128" s="24">
        <v>0</v>
      </c>
      <c r="V128" s="26">
        <v>4.23102</v>
      </c>
      <c r="W128" s="26">
        <v>146.76224999999999</v>
      </c>
      <c r="X128" s="24">
        <v>0</v>
      </c>
      <c r="Y128" s="24">
        <v>0</v>
      </c>
      <c r="Z128" s="24">
        <v>0</v>
      </c>
      <c r="AA128" s="24">
        <v>0</v>
      </c>
      <c r="AB128" s="26">
        <v>4.23102</v>
      </c>
      <c r="AC128" s="24">
        <v>0</v>
      </c>
      <c r="AD128" s="24">
        <v>0</v>
      </c>
      <c r="AE128" s="24">
        <v>0</v>
      </c>
    </row>
    <row r="129" spans="1:31" ht="15">
      <c r="A129" s="25">
        <v>2054</v>
      </c>
      <c r="B129" s="24">
        <v>0</v>
      </c>
      <c r="C129" s="24">
        <v>0</v>
      </c>
      <c r="D129" s="24">
        <v>0</v>
      </c>
      <c r="E129" s="24">
        <v>0</v>
      </c>
      <c r="F129" s="24">
        <v>0</v>
      </c>
      <c r="G129" s="24">
        <v>0</v>
      </c>
      <c r="H129" s="24">
        <v>0</v>
      </c>
      <c r="I129" s="24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0</v>
      </c>
      <c r="R129" s="24">
        <v>0</v>
      </c>
      <c r="S129" s="24">
        <v>0</v>
      </c>
      <c r="T129" s="24">
        <v>0</v>
      </c>
      <c r="U129" s="24">
        <v>0</v>
      </c>
      <c r="V129" s="24">
        <v>0</v>
      </c>
      <c r="W129" s="24">
        <v>0</v>
      </c>
      <c r="X129" s="24">
        <v>0</v>
      </c>
      <c r="Y129" s="24">
        <v>0</v>
      </c>
      <c r="Z129" s="24">
        <v>0</v>
      </c>
      <c r="AA129" s="24">
        <v>0</v>
      </c>
      <c r="AB129" s="24">
        <v>0</v>
      </c>
      <c r="AC129" s="24">
        <v>0</v>
      </c>
      <c r="AD129" s="24">
        <v>0</v>
      </c>
      <c r="AE129" s="24">
        <v>0</v>
      </c>
    </row>
    <row r="130" spans="1:31" ht="15">
      <c r="A130" s="25">
        <v>2055</v>
      </c>
      <c r="B130" s="24">
        <v>0</v>
      </c>
      <c r="C130" s="24">
        <v>0</v>
      </c>
      <c r="D130" s="24">
        <v>0</v>
      </c>
      <c r="E130" s="24">
        <v>0</v>
      </c>
      <c r="F130" s="24">
        <v>0</v>
      </c>
      <c r="G130" s="24">
        <v>0</v>
      </c>
      <c r="H130" s="24">
        <v>0</v>
      </c>
      <c r="I130" s="24">
        <v>0</v>
      </c>
      <c r="J130" s="2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24">
        <v>0</v>
      </c>
      <c r="Q130" s="24">
        <v>0</v>
      </c>
      <c r="R130" s="24">
        <v>0</v>
      </c>
      <c r="S130" s="24">
        <v>0</v>
      </c>
      <c r="T130" s="24">
        <v>0</v>
      </c>
      <c r="U130" s="24">
        <v>0</v>
      </c>
      <c r="V130" s="24">
        <v>0</v>
      </c>
      <c r="W130" s="24">
        <v>0</v>
      </c>
      <c r="X130" s="24">
        <v>0</v>
      </c>
      <c r="Y130" s="24">
        <v>0</v>
      </c>
      <c r="Z130" s="24">
        <v>0</v>
      </c>
      <c r="AA130" s="24">
        <v>0</v>
      </c>
      <c r="AB130" s="24">
        <v>0</v>
      </c>
      <c r="AC130" s="24">
        <v>0</v>
      </c>
      <c r="AD130" s="24">
        <v>0</v>
      </c>
      <c r="AE130" s="24">
        <v>0</v>
      </c>
    </row>
    <row r="131" spans="1:31" ht="15">
      <c r="A131" s="25">
        <v>2055</v>
      </c>
      <c r="B131" s="24">
        <v>0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</row>
    <row r="132" spans="1:31" ht="15">
      <c r="A132" s="25">
        <v>2056</v>
      </c>
      <c r="B132" s="24">
        <v>0</v>
      </c>
      <c r="C132" s="24">
        <v>0</v>
      </c>
      <c r="D132" s="24">
        <v>0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0</v>
      </c>
      <c r="S132" s="24">
        <v>0</v>
      </c>
      <c r="T132" s="24">
        <v>0</v>
      </c>
      <c r="U132" s="24">
        <v>0</v>
      </c>
      <c r="V132" s="24">
        <v>0</v>
      </c>
      <c r="W132" s="24">
        <v>0</v>
      </c>
      <c r="X132" s="24">
        <v>0</v>
      </c>
      <c r="Y132" s="24">
        <v>0</v>
      </c>
      <c r="Z132" s="24">
        <v>0</v>
      </c>
      <c r="AA132" s="24">
        <v>0</v>
      </c>
      <c r="AB132" s="24">
        <v>0</v>
      </c>
      <c r="AC132" s="24">
        <v>0</v>
      </c>
      <c r="AD132" s="24">
        <v>0</v>
      </c>
      <c r="AE132" s="24">
        <v>0</v>
      </c>
    </row>
    <row r="133" spans="1:31" ht="15">
      <c r="A133" s="25">
        <v>2056</v>
      </c>
      <c r="B133" s="24">
        <v>0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0</v>
      </c>
      <c r="P133" s="24">
        <v>0</v>
      </c>
      <c r="Q133" s="24">
        <v>0</v>
      </c>
      <c r="R133" s="24">
        <v>0</v>
      </c>
      <c r="S133" s="24">
        <v>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0</v>
      </c>
      <c r="Z133" s="24">
        <v>0</v>
      </c>
      <c r="AA133" s="24">
        <v>0</v>
      </c>
      <c r="AB133" s="24">
        <v>0</v>
      </c>
      <c r="AC133" s="24">
        <v>0</v>
      </c>
      <c r="AD133" s="24">
        <v>0</v>
      </c>
      <c r="AE133" s="24">
        <v>0</v>
      </c>
    </row>
    <row r="134" spans="1:31" ht="15">
      <c r="A134" s="25">
        <v>2057</v>
      </c>
      <c r="B134" s="24">
        <v>0</v>
      </c>
      <c r="C134" s="24">
        <v>0</v>
      </c>
      <c r="D134" s="24">
        <v>0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0</v>
      </c>
      <c r="Y134" s="24">
        <v>0</v>
      </c>
      <c r="Z134" s="24">
        <v>0</v>
      </c>
      <c r="AA134" s="24">
        <v>0</v>
      </c>
      <c r="AB134" s="24">
        <v>0</v>
      </c>
      <c r="AC134" s="24">
        <v>0</v>
      </c>
      <c r="AD134" s="24">
        <v>0</v>
      </c>
      <c r="AE134" s="24">
        <v>0</v>
      </c>
    </row>
    <row r="135" spans="1:31" ht="15">
      <c r="A135" s="25">
        <v>2057</v>
      </c>
      <c r="B135" s="24">
        <v>0</v>
      </c>
      <c r="C135" s="24">
        <v>0</v>
      </c>
      <c r="D135" s="24">
        <v>0</v>
      </c>
      <c r="E135" s="24">
        <v>0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</v>
      </c>
      <c r="AA135" s="24">
        <v>0</v>
      </c>
      <c r="AB135" s="24">
        <v>0</v>
      </c>
      <c r="AC135" s="24">
        <v>0</v>
      </c>
      <c r="AD135" s="24">
        <v>0</v>
      </c>
      <c r="AE135" s="24">
        <v>0</v>
      </c>
    </row>
    <row r="136" spans="1:31" ht="15">
      <c r="A136" s="25">
        <v>2058</v>
      </c>
      <c r="B136" s="24">
        <v>0</v>
      </c>
      <c r="C136" s="24">
        <v>0</v>
      </c>
      <c r="D136" s="24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  <c r="AA136" s="24">
        <v>0</v>
      </c>
      <c r="AB136" s="24">
        <v>0</v>
      </c>
      <c r="AC136" s="24">
        <v>0</v>
      </c>
      <c r="AD136" s="24">
        <v>0</v>
      </c>
      <c r="AE136" s="24">
        <v>0</v>
      </c>
    </row>
    <row r="137" spans="1:31" ht="15">
      <c r="A137" s="25">
        <v>2058</v>
      </c>
      <c r="B137" s="24">
        <v>0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</row>
    <row r="138" spans="1:31" ht="15">
      <c r="A138" s="25">
        <v>2059</v>
      </c>
      <c r="B138" s="24">
        <v>0</v>
      </c>
      <c r="C138" s="24">
        <v>0</v>
      </c>
      <c r="D138" s="24">
        <v>0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  <c r="AA138" s="24">
        <v>0</v>
      </c>
      <c r="AB138" s="24">
        <v>0</v>
      </c>
      <c r="AC138" s="24">
        <v>0</v>
      </c>
      <c r="AD138" s="24">
        <v>0</v>
      </c>
      <c r="AE138" s="24">
        <v>0</v>
      </c>
    </row>
    <row r="139" spans="1:31" ht="15">
      <c r="A139" s="25">
        <v>2059</v>
      </c>
      <c r="B139" s="24">
        <v>0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</row>
    <row r="140" spans="1:31" ht="15">
      <c r="A140" s="25">
        <v>2060</v>
      </c>
      <c r="B140" s="24">
        <v>0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</row>
    <row r="141" spans="1:31" ht="15">
      <c r="A141" s="25">
        <v>2060</v>
      </c>
      <c r="B141" s="24">
        <v>0</v>
      </c>
      <c r="C141" s="24">
        <v>0</v>
      </c>
      <c r="D141" s="24">
        <v>0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  <c r="AA141" s="24">
        <v>0</v>
      </c>
      <c r="AB141" s="24">
        <v>0</v>
      </c>
      <c r="AC141" s="24">
        <v>0</v>
      </c>
      <c r="AD141" s="24">
        <v>0</v>
      </c>
      <c r="AE141" s="24">
        <v>0</v>
      </c>
    </row>
    <row r="142" spans="1:31" ht="15">
      <c r="A142" s="25">
        <v>2061</v>
      </c>
      <c r="B142" s="24">
        <v>0</v>
      </c>
      <c r="C142" s="24">
        <v>0</v>
      </c>
      <c r="D142" s="24">
        <v>0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  <c r="AA142" s="24">
        <v>0</v>
      </c>
      <c r="AB142" s="24">
        <v>0</v>
      </c>
      <c r="AC142" s="24">
        <v>0</v>
      </c>
      <c r="AD142" s="24">
        <v>0</v>
      </c>
      <c r="AE142" s="24">
        <v>0</v>
      </c>
    </row>
    <row r="143" spans="1:31" ht="15">
      <c r="A143" s="25">
        <v>2061</v>
      </c>
      <c r="B143" s="24">
        <v>0</v>
      </c>
      <c r="C143" s="24">
        <v>0</v>
      </c>
      <c r="D143" s="24">
        <v>0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  <c r="AA143" s="24">
        <v>0</v>
      </c>
      <c r="AB143" s="24">
        <v>0</v>
      </c>
      <c r="AC143" s="24">
        <v>0</v>
      </c>
      <c r="AD143" s="24">
        <v>0</v>
      </c>
      <c r="AE143" s="24">
        <v>0</v>
      </c>
    </row>
    <row r="144" spans="1:31" ht="15">
      <c r="A144" s="25">
        <v>2062</v>
      </c>
      <c r="B144" s="24">
        <v>0</v>
      </c>
      <c r="C144" s="24">
        <v>0</v>
      </c>
      <c r="D144" s="24">
        <v>0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  <c r="AA144" s="24">
        <v>0</v>
      </c>
      <c r="AB144" s="24">
        <v>0</v>
      </c>
      <c r="AC144" s="24">
        <v>0</v>
      </c>
      <c r="AD144" s="24">
        <v>0</v>
      </c>
      <c r="AE144" s="24">
        <v>0</v>
      </c>
    </row>
    <row r="145" spans="1:31" ht="15">
      <c r="A145" s="25">
        <v>2062</v>
      </c>
      <c r="B145" s="24">
        <v>0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0</v>
      </c>
    </row>
    <row r="146" spans="1:31" ht="15">
      <c r="A146" s="25">
        <v>2063</v>
      </c>
      <c r="B146" s="24">
        <v>0</v>
      </c>
      <c r="C146" s="24">
        <v>0</v>
      </c>
      <c r="D146" s="24">
        <v>0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  <c r="AA146" s="24">
        <v>0</v>
      </c>
      <c r="AB146" s="24">
        <v>0</v>
      </c>
      <c r="AC146" s="24">
        <v>0</v>
      </c>
      <c r="AD146" s="24">
        <v>0</v>
      </c>
      <c r="AE146" s="24">
        <v>0</v>
      </c>
    </row>
    <row r="147" spans="1:31" ht="15">
      <c r="A147" s="25">
        <v>2063</v>
      </c>
      <c r="B147" s="24">
        <v>0</v>
      </c>
      <c r="C147" s="24">
        <v>0</v>
      </c>
      <c r="D147" s="24">
        <v>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  <c r="AA147" s="24">
        <v>0</v>
      </c>
      <c r="AB147" s="24">
        <v>0</v>
      </c>
      <c r="AC147" s="24">
        <v>0</v>
      </c>
      <c r="AD147" s="24">
        <v>0</v>
      </c>
      <c r="AE147" s="24">
        <v>0</v>
      </c>
    </row>
    <row r="148" spans="1:31" ht="15">
      <c r="A148" s="25">
        <v>2064</v>
      </c>
      <c r="B148" s="24">
        <v>0</v>
      </c>
      <c r="C148" s="24">
        <v>0</v>
      </c>
      <c r="D148" s="24">
        <v>0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  <c r="AA148" s="24">
        <v>0</v>
      </c>
      <c r="AB148" s="24">
        <v>0</v>
      </c>
      <c r="AC148" s="24">
        <v>0</v>
      </c>
      <c r="AD148" s="24">
        <v>0</v>
      </c>
      <c r="AE148" s="24">
        <v>0</v>
      </c>
    </row>
    <row r="149" spans="1:31" ht="15">
      <c r="A149" s="25">
        <v>2064</v>
      </c>
      <c r="B149" s="24">
        <v>0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</row>
    <row r="150" spans="1:31" ht="15">
      <c r="A150" s="25">
        <v>2065</v>
      </c>
      <c r="B150" s="24">
        <v>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</row>
    <row r="151" spans="1:31" ht="15">
      <c r="A151" s="25">
        <v>2065</v>
      </c>
      <c r="B151" s="24">
        <v>0</v>
      </c>
      <c r="C151" s="24">
        <v>0</v>
      </c>
      <c r="D151" s="24">
        <v>0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  <c r="AA151" s="24">
        <v>0</v>
      </c>
      <c r="AB151" s="24">
        <v>0</v>
      </c>
      <c r="AC151" s="24">
        <v>0</v>
      </c>
      <c r="AD151" s="24">
        <v>0</v>
      </c>
      <c r="AE151" s="24">
        <v>0</v>
      </c>
    </row>
    <row r="152" spans="1:31" ht="15">
      <c r="A152" s="25">
        <v>2066</v>
      </c>
      <c r="B152" s="24">
        <v>0</v>
      </c>
      <c r="C152" s="24">
        <v>0</v>
      </c>
      <c r="D152" s="24">
        <v>0</v>
      </c>
      <c r="E152" s="24">
        <v>0</v>
      </c>
      <c r="F152" s="24">
        <v>0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  <c r="AA152" s="24">
        <v>0</v>
      </c>
      <c r="AB152" s="24">
        <v>0</v>
      </c>
      <c r="AC152" s="24">
        <v>0</v>
      </c>
      <c r="AD152" s="24">
        <v>0</v>
      </c>
      <c r="AE152" s="24">
        <v>0</v>
      </c>
    </row>
    <row r="153" spans="1:31" ht="15">
      <c r="A153" s="25">
        <v>2066</v>
      </c>
      <c r="B153" s="24">
        <v>0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</row>
    <row r="154" spans="1:31" ht="15">
      <c r="A154" s="25">
        <v>2067</v>
      </c>
      <c r="B154" s="24">
        <v>0</v>
      </c>
      <c r="C154" s="24">
        <v>0</v>
      </c>
      <c r="D154" s="24">
        <v>0</v>
      </c>
      <c r="E154" s="24">
        <v>0</v>
      </c>
      <c r="F154" s="24">
        <v>0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  <c r="AA154" s="24">
        <v>0</v>
      </c>
      <c r="AB154" s="24">
        <v>0</v>
      </c>
      <c r="AC154" s="24">
        <v>0</v>
      </c>
      <c r="AD154" s="24">
        <v>0</v>
      </c>
      <c r="AE154" s="24">
        <v>0</v>
      </c>
    </row>
    <row r="155" spans="1:31" ht="15">
      <c r="A155" s="25">
        <v>2067</v>
      </c>
      <c r="B155" s="24">
        <v>0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  <c r="AA155" s="24">
        <v>0</v>
      </c>
      <c r="AB155" s="24">
        <v>0</v>
      </c>
      <c r="AC155" s="24">
        <v>0</v>
      </c>
      <c r="AD155" s="24">
        <v>0</v>
      </c>
      <c r="AE155" s="24">
        <v>0</v>
      </c>
    </row>
    <row r="156" spans="1:31" ht="15">
      <c r="A156" s="25">
        <v>2068</v>
      </c>
      <c r="B156" s="24">
        <v>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  <c r="AA156" s="24">
        <v>0</v>
      </c>
      <c r="AB156" s="24">
        <v>0</v>
      </c>
      <c r="AC156" s="24">
        <v>0</v>
      </c>
      <c r="AD156" s="24">
        <v>0</v>
      </c>
      <c r="AE156" s="24">
        <v>0</v>
      </c>
    </row>
    <row r="157" spans="1:31" ht="15">
      <c r="A157" s="25">
        <v>2068</v>
      </c>
      <c r="B157" s="24">
        <v>0</v>
      </c>
      <c r="C157" s="24">
        <v>0</v>
      </c>
      <c r="D157" s="24">
        <v>0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  <c r="AA157" s="24">
        <v>0</v>
      </c>
      <c r="AB157" s="24">
        <v>0</v>
      </c>
      <c r="AC157" s="24">
        <v>0</v>
      </c>
      <c r="AD157" s="24">
        <v>0</v>
      </c>
      <c r="AE157" s="24">
        <v>0</v>
      </c>
    </row>
    <row r="158" spans="1:31" ht="15">
      <c r="A158" s="25">
        <v>2069</v>
      </c>
      <c r="B158" s="24">
        <v>0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</row>
    <row r="159" spans="1:31" ht="15">
      <c r="A159" s="25">
        <v>2069</v>
      </c>
      <c r="B159" s="24">
        <v>0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</row>
    <row r="160" spans="1:31" ht="15">
      <c r="A160" s="25">
        <v>2070</v>
      </c>
      <c r="B160" s="24">
        <v>0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</row>
    <row r="161" spans="1:31" ht="15">
      <c r="A161" s="25">
        <v>2070</v>
      </c>
      <c r="B161" s="24">
        <v>0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  <c r="AA161" s="24">
        <v>0</v>
      </c>
      <c r="AB161" s="24">
        <v>0</v>
      </c>
      <c r="AC161" s="24">
        <v>0</v>
      </c>
      <c r="AD161" s="24">
        <v>0</v>
      </c>
      <c r="AE161" s="24">
        <v>0</v>
      </c>
    </row>
    <row r="162" spans="1:31" ht="15">
      <c r="A162" s="25">
        <v>2071</v>
      </c>
      <c r="B162" s="24">
        <v>0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</row>
    <row r="163" spans="1:31" ht="15">
      <c r="A163" s="25">
        <v>2071</v>
      </c>
      <c r="B163" s="24">
        <v>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</row>
    <row r="164" spans="1:31" ht="15">
      <c r="A164" s="25">
        <v>2072</v>
      </c>
      <c r="B164" s="24">
        <v>0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</row>
    <row r="165" spans="1:31" ht="15">
      <c r="A165" s="25">
        <v>2072</v>
      </c>
      <c r="B165" s="24">
        <v>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</row>
    <row r="166" spans="1:31" ht="15">
      <c r="A166" s="25">
        <v>2073</v>
      </c>
      <c r="B166" s="24">
        <v>0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</row>
    <row r="167" spans="1:31" ht="15">
      <c r="A167" s="25">
        <v>2073</v>
      </c>
      <c r="B167" s="24">
        <v>0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</row>
    <row r="168" spans="1:31" ht="15">
      <c r="A168" s="25">
        <v>2074</v>
      </c>
      <c r="B168" s="24">
        <v>0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</row>
    <row r="169" spans="1:31" ht="15">
      <c r="A169" s="25">
        <v>2074</v>
      </c>
      <c r="B169" s="24">
        <v>0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</row>
    <row r="170" spans="1:31" ht="15">
      <c r="A170" s="25">
        <v>2075</v>
      </c>
      <c r="B170" s="24">
        <v>0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</row>
    <row r="171" spans="1:31" ht="15">
      <c r="A171" s="25">
        <v>2075</v>
      </c>
      <c r="B171" s="24">
        <v>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</row>
    <row r="172" spans="1:31" ht="15">
      <c r="A172" s="25">
        <v>2076</v>
      </c>
      <c r="B172" s="24">
        <v>0</v>
      </c>
      <c r="C172" s="24">
        <v>0</v>
      </c>
      <c r="D172" s="24">
        <v>0</v>
      </c>
      <c r="E172" s="24">
        <v>0</v>
      </c>
      <c r="F172" s="24">
        <v>0</v>
      </c>
      <c r="G172" s="24">
        <v>0</v>
      </c>
      <c r="H172" s="24">
        <v>0</v>
      </c>
      <c r="I172" s="24">
        <v>0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0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  <c r="AA172" s="24">
        <v>0</v>
      </c>
      <c r="AB172" s="24">
        <v>0</v>
      </c>
      <c r="AC172" s="24">
        <v>0</v>
      </c>
      <c r="AD172" s="24">
        <v>0</v>
      </c>
      <c r="AE172" s="24">
        <v>0</v>
      </c>
    </row>
    <row r="173" spans="1:31" ht="15">
      <c r="A173" s="25">
        <v>2076</v>
      </c>
      <c r="B173" s="24">
        <v>0</v>
      </c>
      <c r="C173" s="24">
        <v>0</v>
      </c>
      <c r="D173" s="24">
        <v>0</v>
      </c>
      <c r="E173" s="24">
        <v>0</v>
      </c>
      <c r="F173" s="24">
        <v>0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0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0</v>
      </c>
      <c r="AA173" s="24">
        <v>0</v>
      </c>
      <c r="AB173" s="24">
        <v>0</v>
      </c>
      <c r="AC173" s="24">
        <v>0</v>
      </c>
      <c r="AD173" s="24">
        <v>0</v>
      </c>
      <c r="AE173" s="24">
        <v>0</v>
      </c>
    </row>
    <row r="174" spans="1:31" ht="15">
      <c r="A174" s="25">
        <v>2077</v>
      </c>
      <c r="B174" s="24">
        <v>0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</row>
    <row r="175" spans="1:31" ht="15">
      <c r="A175" s="25">
        <v>2077</v>
      </c>
      <c r="B175" s="24">
        <v>0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</row>
    <row r="176" spans="1:31" ht="15">
      <c r="A176" s="25">
        <v>2078</v>
      </c>
      <c r="B176" s="24">
        <v>0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</row>
    <row r="177" spans="1:31" ht="15">
      <c r="A177" s="25">
        <v>2078</v>
      </c>
      <c r="B177" s="24">
        <v>0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</row>
    <row r="178" spans="1:31" ht="15">
      <c r="A178" s="25">
        <v>2079</v>
      </c>
      <c r="B178" s="24">
        <v>0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</row>
    <row r="179" spans="1:31" ht="15">
      <c r="A179" s="25">
        <v>2079</v>
      </c>
      <c r="B179" s="24">
        <v>0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</row>
    <row r="180" spans="1:31" ht="15">
      <c r="A180" s="25">
        <v>2080</v>
      </c>
      <c r="B180" s="24">
        <v>0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</row>
    <row r="181" spans="1:31" ht="15">
      <c r="A181" s="25">
        <v>2080</v>
      </c>
      <c r="B181" s="24">
        <v>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</row>
    <row r="182" spans="1:31" ht="15">
      <c r="A182" s="25">
        <v>2081</v>
      </c>
      <c r="B182" s="24">
        <v>0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</row>
    <row r="183" spans="1:31" ht="15">
      <c r="A183" s="25">
        <v>2081</v>
      </c>
      <c r="B183" s="24">
        <v>0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</row>
    <row r="184" spans="1:31" ht="15">
      <c r="A184" s="25">
        <v>2082</v>
      </c>
      <c r="B184" s="24">
        <v>0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</row>
    <row r="185" spans="1:31" ht="15">
      <c r="A185" s="25">
        <v>2082</v>
      </c>
      <c r="B185" s="24">
        <v>0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</row>
    <row r="186" spans="1:31" ht="15">
      <c r="A186" s="25">
        <v>2083</v>
      </c>
      <c r="B186" s="24">
        <v>0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</row>
    <row r="187" spans="1:31" ht="15">
      <c r="A187" s="25">
        <v>2083</v>
      </c>
      <c r="B187" s="24">
        <v>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</row>
    <row r="188" spans="1:31" ht="15">
      <c r="A188" s="25">
        <v>2084</v>
      </c>
      <c r="B188" s="24">
        <v>0</v>
      </c>
      <c r="C188" s="24">
        <v>0</v>
      </c>
      <c r="D188" s="24">
        <v>0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  <c r="AA188" s="24">
        <v>0</v>
      </c>
      <c r="AB188" s="24">
        <v>0</v>
      </c>
      <c r="AC188" s="24">
        <v>0</v>
      </c>
      <c r="AD188" s="24">
        <v>0</v>
      </c>
      <c r="AE188" s="24">
        <v>0</v>
      </c>
    </row>
    <row r="189" spans="1:31" ht="15">
      <c r="A189" s="25">
        <v>2084</v>
      </c>
      <c r="B189" s="24">
        <v>0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</row>
    <row r="190" spans="1:31" ht="15">
      <c r="A190" s="25">
        <v>2085</v>
      </c>
      <c r="B190" s="24">
        <v>0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</row>
    <row r="191" spans="1:31" ht="15">
      <c r="A191" s="25">
        <v>2085</v>
      </c>
      <c r="B191" s="24">
        <v>0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</row>
    <row r="192" spans="1:31" ht="15">
      <c r="A192" s="25">
        <v>2086</v>
      </c>
      <c r="B192" s="24">
        <v>0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</row>
    <row r="193" spans="1:31" ht="15">
      <c r="A193" s="25">
        <v>2086</v>
      </c>
      <c r="B193" s="24">
        <v>0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</row>
    <row r="194" spans="1:31" ht="15">
      <c r="A194" s="25">
        <v>2087</v>
      </c>
      <c r="B194" s="24">
        <v>0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</row>
    <row r="195" spans="1:31" ht="15">
      <c r="A195" s="25">
        <v>2087</v>
      </c>
      <c r="B195" s="24">
        <v>0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</row>
    <row r="196" spans="1:31" ht="15">
      <c r="A196" s="25">
        <v>2088</v>
      </c>
      <c r="B196" s="24">
        <v>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</row>
    <row r="197" spans="1:31" ht="15">
      <c r="A197" s="25">
        <v>2088</v>
      </c>
      <c r="B197" s="24">
        <v>0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</row>
    <row r="198" spans="1:31" ht="15">
      <c r="A198" s="25">
        <v>2089</v>
      </c>
      <c r="B198" s="24">
        <v>0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</row>
    <row r="199" spans="1:31" ht="15">
      <c r="A199" s="25">
        <v>2089</v>
      </c>
      <c r="B199" s="24">
        <v>0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</row>
    <row r="200" spans="1:31" ht="15">
      <c r="A200" s="25">
        <v>2090</v>
      </c>
      <c r="B200" s="24">
        <v>0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</row>
    <row r="201" spans="1:31" ht="15">
      <c r="A201" s="25">
        <v>2090</v>
      </c>
      <c r="B201" s="24">
        <v>0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</row>
    <row r="202" spans="1:31" ht="15">
      <c r="A202" s="25">
        <v>2091</v>
      </c>
      <c r="B202" s="24">
        <v>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</row>
    <row r="203" spans="1:31" ht="15">
      <c r="A203" s="25">
        <v>2091</v>
      </c>
      <c r="B203" s="24">
        <v>0</v>
      </c>
      <c r="C203" s="24">
        <v>0</v>
      </c>
      <c r="D203" s="24">
        <v>0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0</v>
      </c>
      <c r="Z203" s="24">
        <v>0</v>
      </c>
      <c r="AA203" s="24">
        <v>0</v>
      </c>
      <c r="AB203" s="24">
        <v>0</v>
      </c>
      <c r="AC203" s="24">
        <v>0</v>
      </c>
      <c r="AD203" s="24">
        <v>0</v>
      </c>
      <c r="AE203" s="24">
        <v>0</v>
      </c>
    </row>
    <row r="204" spans="1:31" ht="15">
      <c r="A204" s="25">
        <v>2092</v>
      </c>
      <c r="B204" s="24">
        <v>0</v>
      </c>
      <c r="C204" s="24">
        <v>0</v>
      </c>
      <c r="D204" s="24">
        <v>0</v>
      </c>
      <c r="E204" s="24">
        <v>0</v>
      </c>
      <c r="F204" s="24">
        <v>0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  <c r="V204" s="24">
        <v>0</v>
      </c>
      <c r="W204" s="24">
        <v>0</v>
      </c>
      <c r="X204" s="24">
        <v>0</v>
      </c>
      <c r="Y204" s="24">
        <v>0</v>
      </c>
      <c r="Z204" s="24">
        <v>0</v>
      </c>
      <c r="AA204" s="24">
        <v>0</v>
      </c>
      <c r="AB204" s="24">
        <v>0</v>
      </c>
      <c r="AC204" s="24">
        <v>0</v>
      </c>
      <c r="AD204" s="24">
        <v>0</v>
      </c>
      <c r="AE204" s="24">
        <v>0</v>
      </c>
    </row>
    <row r="205" spans="1:31" ht="15">
      <c r="A205" s="25">
        <v>2092</v>
      </c>
      <c r="B205" s="24">
        <v>0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</row>
    <row r="206" spans="1:31" ht="15">
      <c r="A206" s="25">
        <v>2093</v>
      </c>
      <c r="B206" s="24">
        <v>0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</row>
    <row r="207" spans="1:31" ht="15">
      <c r="A207" s="25">
        <v>2093</v>
      </c>
      <c r="B207" s="24">
        <v>0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</row>
    <row r="208" spans="1:31" ht="15">
      <c r="A208" s="25">
        <v>2094</v>
      </c>
      <c r="B208" s="24">
        <v>0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>
        <v>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</row>
    <row r="209" spans="1:31" ht="15">
      <c r="A209" s="25">
        <v>2094</v>
      </c>
      <c r="B209" s="24">
        <v>0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</row>
    <row r="210" spans="1:31" ht="15">
      <c r="A210" s="25">
        <v>2095</v>
      </c>
      <c r="B210" s="24">
        <v>0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</row>
    <row r="211" spans="1:31" ht="15">
      <c r="A211" s="25">
        <v>2095</v>
      </c>
      <c r="B211" s="24">
        <v>0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</row>
    <row r="212" spans="1:31" ht="15">
      <c r="A212" s="25">
        <v>2096</v>
      </c>
      <c r="B212" s="24">
        <v>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</row>
    <row r="213" spans="1:31" ht="15">
      <c r="A213" s="25">
        <v>2096</v>
      </c>
      <c r="B213" s="24">
        <v>0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</row>
    <row r="214" spans="1:31" ht="15">
      <c r="A214" s="25">
        <v>2097</v>
      </c>
      <c r="B214" s="24">
        <v>0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</row>
    <row r="215" spans="1:31" ht="15">
      <c r="A215" s="25">
        <v>2097</v>
      </c>
      <c r="B215" s="24">
        <v>0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</row>
    <row r="216" spans="1:31" ht="15">
      <c r="A216" s="25">
        <v>2098</v>
      </c>
      <c r="B216" s="24">
        <v>0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</row>
    <row r="217" spans="1:31" ht="15">
      <c r="A217" s="25">
        <v>2098</v>
      </c>
      <c r="B217" s="24">
        <v>0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</row>
    <row r="218" spans="1:31" ht="15">
      <c r="A218" s="25">
        <v>2099</v>
      </c>
      <c r="B218" s="24">
        <v>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</row>
    <row r="219" spans="1:31" ht="15">
      <c r="A219" s="25">
        <v>2099</v>
      </c>
      <c r="B219" s="24">
        <v>0</v>
      </c>
      <c r="C219" s="24">
        <v>0</v>
      </c>
      <c r="D219" s="24">
        <v>0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24">
        <v>0</v>
      </c>
      <c r="Q219" s="24">
        <v>0</v>
      </c>
      <c r="R219" s="24">
        <v>0</v>
      </c>
      <c r="S219" s="24">
        <v>0</v>
      </c>
      <c r="T219" s="24">
        <v>0</v>
      </c>
      <c r="U219" s="24">
        <v>0</v>
      </c>
      <c r="V219" s="24">
        <v>0</v>
      </c>
      <c r="W219" s="24">
        <v>0</v>
      </c>
      <c r="X219" s="24">
        <v>0</v>
      </c>
      <c r="Y219" s="24">
        <v>0</v>
      </c>
      <c r="Z219" s="24">
        <v>0</v>
      </c>
      <c r="AA219" s="24">
        <v>0</v>
      </c>
      <c r="AB219" s="24">
        <v>0</v>
      </c>
      <c r="AC219" s="24">
        <v>0</v>
      </c>
      <c r="AD219" s="24">
        <v>0</v>
      </c>
      <c r="AE219" s="24">
        <v>0</v>
      </c>
    </row>
    <row r="220" spans="1:31" ht="15">
      <c r="A220" s="25">
        <v>2100</v>
      </c>
      <c r="B220" s="24">
        <v>0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</row>
    <row r="221" spans="1:31" ht="15">
      <c r="A221" s="25">
        <v>2100</v>
      </c>
      <c r="B221" s="24">
        <v>0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</row>
    <row r="222" spans="1:31" ht="15">
      <c r="A222" s="25">
        <v>2101</v>
      </c>
      <c r="B222" s="24">
        <v>0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</row>
    <row r="223" spans="1:31" ht="15">
      <c r="A223" s="25">
        <v>2101</v>
      </c>
      <c r="B223" s="24">
        <v>0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</row>
    <row r="224" spans="1:31" ht="15">
      <c r="A224" s="25">
        <v>2102</v>
      </c>
      <c r="B224" s="24">
        <v>0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</row>
    <row r="225" spans="1:31" ht="15">
      <c r="A225" s="25">
        <v>2102</v>
      </c>
      <c r="B225" s="24">
        <v>0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</row>
    <row r="226" spans="1:31" ht="15">
      <c r="A226" s="25">
        <v>2103</v>
      </c>
      <c r="B226" s="24">
        <v>0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</row>
    <row r="227" spans="1:31" ht="15">
      <c r="A227" s="25">
        <v>2103</v>
      </c>
      <c r="B227" s="24">
        <v>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</row>
    <row r="228" spans="1:31" ht="15">
      <c r="A228" s="25">
        <v>2104</v>
      </c>
      <c r="B228" s="24">
        <v>0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</row>
    <row r="229" spans="1:31" ht="15">
      <c r="A229" s="25">
        <v>2104</v>
      </c>
      <c r="B229" s="24">
        <v>0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</row>
    <row r="230" spans="1:31" ht="15">
      <c r="A230" s="25">
        <v>2105</v>
      </c>
      <c r="B230" s="24">
        <v>0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</row>
    <row r="231" spans="1:31" ht="15">
      <c r="A231" s="25">
        <v>2105</v>
      </c>
      <c r="B231" s="24">
        <v>0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</row>
    <row r="232" spans="1:31" ht="15">
      <c r="A232" s="25">
        <v>2106</v>
      </c>
      <c r="B232" s="24">
        <v>0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</row>
    <row r="233" spans="1:31" ht="15">
      <c r="A233" s="25">
        <v>2106</v>
      </c>
      <c r="B233" s="24">
        <v>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</row>
    <row r="234" spans="1:31" ht="15">
      <c r="A234" s="25">
        <v>2107</v>
      </c>
      <c r="B234" s="24">
        <v>0</v>
      </c>
      <c r="C234" s="24">
        <v>0</v>
      </c>
      <c r="D234" s="24">
        <v>0</v>
      </c>
      <c r="E234" s="24">
        <v>0</v>
      </c>
      <c r="F234" s="24">
        <v>0</v>
      </c>
      <c r="G234" s="24">
        <v>0</v>
      </c>
      <c r="H234" s="24">
        <v>0</v>
      </c>
      <c r="I234" s="24">
        <v>0</v>
      </c>
      <c r="J234" s="24">
        <v>0</v>
      </c>
      <c r="K234" s="24">
        <v>0</v>
      </c>
      <c r="L234" s="24">
        <v>0</v>
      </c>
      <c r="M234" s="24">
        <v>0</v>
      </c>
      <c r="N234" s="24">
        <v>0</v>
      </c>
      <c r="O234" s="24">
        <v>0</v>
      </c>
      <c r="P234" s="24">
        <v>0</v>
      </c>
      <c r="Q234" s="24">
        <v>0</v>
      </c>
      <c r="R234" s="24">
        <v>0</v>
      </c>
      <c r="S234" s="24">
        <v>0</v>
      </c>
      <c r="T234" s="24">
        <v>0</v>
      </c>
      <c r="U234" s="24">
        <v>0</v>
      </c>
      <c r="V234" s="24">
        <v>0</v>
      </c>
      <c r="W234" s="24">
        <v>0</v>
      </c>
      <c r="X234" s="24">
        <v>0</v>
      </c>
      <c r="Y234" s="24">
        <v>0</v>
      </c>
      <c r="Z234" s="24">
        <v>0</v>
      </c>
      <c r="AA234" s="24">
        <v>0</v>
      </c>
      <c r="AB234" s="24">
        <v>0</v>
      </c>
      <c r="AC234" s="24">
        <v>0</v>
      </c>
      <c r="AD234" s="24">
        <v>0</v>
      </c>
      <c r="AE234" s="24">
        <v>0</v>
      </c>
    </row>
    <row r="235" spans="1:31" ht="15">
      <c r="A235" s="25">
        <v>2107</v>
      </c>
      <c r="B235" s="24">
        <v>0</v>
      </c>
      <c r="C235" s="24">
        <v>0</v>
      </c>
      <c r="D235" s="24">
        <v>0</v>
      </c>
      <c r="E235" s="24">
        <v>0</v>
      </c>
      <c r="F235" s="24">
        <v>0</v>
      </c>
      <c r="G235" s="24">
        <v>0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  <c r="M235" s="24">
        <v>0</v>
      </c>
      <c r="N235" s="24">
        <v>0</v>
      </c>
      <c r="O235" s="24">
        <v>0</v>
      </c>
      <c r="P235" s="24">
        <v>0</v>
      </c>
      <c r="Q235" s="24">
        <v>0</v>
      </c>
      <c r="R235" s="24">
        <v>0</v>
      </c>
      <c r="S235" s="24">
        <v>0</v>
      </c>
      <c r="T235" s="24">
        <v>0</v>
      </c>
      <c r="U235" s="24">
        <v>0</v>
      </c>
      <c r="V235" s="24">
        <v>0</v>
      </c>
      <c r="W235" s="24">
        <v>0</v>
      </c>
      <c r="X235" s="24">
        <v>0</v>
      </c>
      <c r="Y235" s="24">
        <v>0</v>
      </c>
      <c r="Z235" s="24">
        <v>0</v>
      </c>
      <c r="AA235" s="24">
        <v>0</v>
      </c>
      <c r="AB235" s="24">
        <v>0</v>
      </c>
      <c r="AC235" s="24">
        <v>0</v>
      </c>
      <c r="AD235" s="24">
        <v>0</v>
      </c>
      <c r="AE235" s="24">
        <v>0</v>
      </c>
    </row>
    <row r="236" spans="1:31" ht="15">
      <c r="A236" s="25">
        <v>2108</v>
      </c>
      <c r="B236" s="24">
        <v>0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</row>
    <row r="237" spans="1:31" ht="15">
      <c r="A237" s="25">
        <v>2108</v>
      </c>
      <c r="B237" s="24">
        <v>0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</row>
    <row r="239" spans="1:31" ht="15">
      <c r="A239" s="25" t="s">
        <v>166</v>
      </c>
      <c r="B239" s="24" t="s">
        <v>153</v>
      </c>
      <c r="C239" s="24" t="s">
        <v>154</v>
      </c>
      <c r="D239" s="24" t="s">
        <v>155</v>
      </c>
      <c r="E239" s="24" t="s">
        <v>156</v>
      </c>
      <c r="F239" s="24" t="s">
        <v>157</v>
      </c>
      <c r="G239" s="24" t="s">
        <v>158</v>
      </c>
      <c r="H239" s="24" t="s">
        <v>159</v>
      </c>
      <c r="I239" s="24" t="s">
        <v>160</v>
      </c>
      <c r="J239" s="24" t="s">
        <v>161</v>
      </c>
      <c r="K239" s="24" t="s">
        <v>162</v>
      </c>
      <c r="L239" s="24" t="s">
        <v>153</v>
      </c>
      <c r="M239" s="24" t="s">
        <v>154</v>
      </c>
      <c r="N239" s="24" t="s">
        <v>155</v>
      </c>
      <c r="O239" s="24" t="s">
        <v>156</v>
      </c>
      <c r="P239" s="24" t="s">
        <v>157</v>
      </c>
      <c r="Q239" s="24" t="s">
        <v>158</v>
      </c>
      <c r="R239" s="24" t="s">
        <v>159</v>
      </c>
      <c r="S239" s="24" t="s">
        <v>160</v>
      </c>
      <c r="T239" s="24" t="s">
        <v>161</v>
      </c>
      <c r="U239" s="24" t="s">
        <v>162</v>
      </c>
      <c r="V239" s="24" t="s">
        <v>153</v>
      </c>
      <c r="W239" s="24" t="s">
        <v>154</v>
      </c>
      <c r="X239" s="24" t="s">
        <v>155</v>
      </c>
      <c r="Y239" s="24" t="s">
        <v>156</v>
      </c>
      <c r="Z239" s="24" t="s">
        <v>157</v>
      </c>
      <c r="AA239" s="24" t="s">
        <v>158</v>
      </c>
      <c r="AB239" s="24" t="s">
        <v>159</v>
      </c>
      <c r="AC239" s="24" t="s">
        <v>160</v>
      </c>
      <c r="AD239" s="24" t="s">
        <v>161</v>
      </c>
      <c r="AE239" s="24" t="s">
        <v>162</v>
      </c>
    </row>
    <row r="240" spans="1:31" ht="15">
      <c r="A240" s="25" t="s">
        <v>0</v>
      </c>
      <c r="B240" s="26">
        <v>33213</v>
      </c>
      <c r="C240" s="26">
        <v>2182531</v>
      </c>
      <c r="D240" s="26">
        <v>1148</v>
      </c>
      <c r="E240" s="26">
        <v>31167</v>
      </c>
      <c r="F240" s="24">
        <v>0</v>
      </c>
      <c r="G240" s="24">
        <v>0</v>
      </c>
      <c r="H240" s="26">
        <v>2046</v>
      </c>
      <c r="I240" s="24">
        <v>0</v>
      </c>
      <c r="J240" s="24">
        <v>0</v>
      </c>
      <c r="K240" s="24">
        <v>0</v>
      </c>
      <c r="L240" s="26">
        <v>23124.26758</v>
      </c>
      <c r="M240" s="26">
        <v>1521647.5</v>
      </c>
      <c r="N240" s="26">
        <v>808.05065999999999</v>
      </c>
      <c r="O240" s="26">
        <v>21711.708979999999</v>
      </c>
      <c r="P240" s="24">
        <v>0</v>
      </c>
      <c r="Q240" s="24">
        <v>0</v>
      </c>
      <c r="R240" s="26">
        <v>1412.3813500000001</v>
      </c>
      <c r="S240" s="24">
        <v>0</v>
      </c>
      <c r="T240" s="24">
        <v>0</v>
      </c>
      <c r="U240" s="24">
        <v>0</v>
      </c>
      <c r="V240" s="26">
        <v>23124.26758</v>
      </c>
      <c r="W240" s="26">
        <v>1521647.5</v>
      </c>
      <c r="X240" s="26">
        <v>808.05065999999999</v>
      </c>
      <c r="Y240" s="26">
        <v>21711.708979999999</v>
      </c>
      <c r="Z240" s="24">
        <v>0</v>
      </c>
      <c r="AA240" s="24">
        <v>0</v>
      </c>
      <c r="AB240" s="26">
        <v>1412.3813500000001</v>
      </c>
      <c r="AC240" s="24">
        <v>0</v>
      </c>
      <c r="AD240" s="24">
        <v>0</v>
      </c>
      <c r="AE240" s="24">
        <v>0</v>
      </c>
    </row>
    <row r="241" spans="1:31" ht="15">
      <c r="A241" s="25" t="s">
        <v>1</v>
      </c>
      <c r="B241" s="26">
        <v>169766</v>
      </c>
      <c r="C241" s="26">
        <v>11162472</v>
      </c>
      <c r="D241" s="26">
        <v>5804</v>
      </c>
      <c r="E241" s="26">
        <v>159328</v>
      </c>
      <c r="F241" s="24">
        <v>0</v>
      </c>
      <c r="G241" s="24">
        <v>0</v>
      </c>
      <c r="H241" s="26">
        <v>10438</v>
      </c>
      <c r="I241" s="24">
        <v>0</v>
      </c>
      <c r="J241" s="24">
        <v>0</v>
      </c>
      <c r="K241" s="24">
        <v>0</v>
      </c>
      <c r="L241" s="26">
        <v>114954.04687999999</v>
      </c>
      <c r="M241" s="26">
        <v>7625478.5</v>
      </c>
      <c r="N241" s="26">
        <v>3925.1689500000002</v>
      </c>
      <c r="O241" s="26">
        <v>107990.22656</v>
      </c>
      <c r="P241" s="24">
        <v>0</v>
      </c>
      <c r="Q241" s="24">
        <v>0</v>
      </c>
      <c r="R241" s="26">
        <v>6966.9907199999998</v>
      </c>
      <c r="S241" s="24">
        <v>0</v>
      </c>
      <c r="T241" s="24">
        <v>0</v>
      </c>
      <c r="U241" s="24">
        <v>0</v>
      </c>
      <c r="V241" s="26">
        <v>114954.04687999999</v>
      </c>
      <c r="W241" s="26">
        <v>7625478.5</v>
      </c>
      <c r="X241" s="26">
        <v>3925.1689500000002</v>
      </c>
      <c r="Y241" s="26">
        <v>107990.22656</v>
      </c>
      <c r="Z241" s="24">
        <v>0</v>
      </c>
      <c r="AA241" s="24">
        <v>0</v>
      </c>
      <c r="AB241" s="26">
        <v>6966.9907199999998</v>
      </c>
      <c r="AC241" s="24">
        <v>0</v>
      </c>
      <c r="AD241" s="24">
        <v>0</v>
      </c>
      <c r="AE241" s="24">
        <v>0</v>
      </c>
    </row>
    <row r="242" spans="1:31" ht="15">
      <c r="A242" s="25" t="s">
        <v>2</v>
      </c>
      <c r="B242" s="26">
        <v>51326</v>
      </c>
      <c r="C242" s="26">
        <v>3394630</v>
      </c>
      <c r="D242" s="26">
        <v>1734</v>
      </c>
      <c r="E242" s="26">
        <v>47575</v>
      </c>
      <c r="F242" s="24">
        <v>0</v>
      </c>
      <c r="G242" s="24">
        <v>0</v>
      </c>
      <c r="H242" s="26">
        <v>3758</v>
      </c>
      <c r="I242" s="24">
        <v>0</v>
      </c>
      <c r="J242" s="24">
        <v>0</v>
      </c>
      <c r="K242" s="24">
        <v>0</v>
      </c>
      <c r="L242" s="26">
        <v>33946.25</v>
      </c>
      <c r="M242" s="26">
        <v>2251360</v>
      </c>
      <c r="N242" s="26">
        <v>1144.73486</v>
      </c>
      <c r="O242" s="26">
        <v>31487.058590000001</v>
      </c>
      <c r="P242" s="24">
        <v>0</v>
      </c>
      <c r="Q242" s="24">
        <v>0</v>
      </c>
      <c r="R242" s="26">
        <v>2463.9628899999998</v>
      </c>
      <c r="S242" s="24">
        <v>0</v>
      </c>
      <c r="T242" s="24">
        <v>0</v>
      </c>
      <c r="U242" s="24">
        <v>0</v>
      </c>
      <c r="V242" s="26">
        <v>33946.25</v>
      </c>
      <c r="W242" s="26">
        <v>2251360</v>
      </c>
      <c r="X242" s="26">
        <v>1144.73486</v>
      </c>
      <c r="Y242" s="26">
        <v>31487.058590000001</v>
      </c>
      <c r="Z242" s="24">
        <v>0</v>
      </c>
      <c r="AA242" s="24">
        <v>0</v>
      </c>
      <c r="AB242" s="26">
        <v>2463.9628899999998</v>
      </c>
      <c r="AC242" s="24">
        <v>0</v>
      </c>
      <c r="AD242" s="24">
        <v>0</v>
      </c>
      <c r="AE242" s="24">
        <v>0</v>
      </c>
    </row>
    <row r="243" spans="1:31" ht="15">
      <c r="A243" s="25" t="s">
        <v>3</v>
      </c>
      <c r="B243" s="26">
        <v>5601</v>
      </c>
      <c r="C243" s="26">
        <v>374872</v>
      </c>
      <c r="D243" s="26">
        <v>193</v>
      </c>
      <c r="E243" s="26">
        <v>5261</v>
      </c>
      <c r="F243" s="24">
        <v>0</v>
      </c>
      <c r="G243" s="24">
        <v>0</v>
      </c>
      <c r="H243" s="26">
        <v>341</v>
      </c>
      <c r="I243" s="24">
        <v>0</v>
      </c>
      <c r="J243" s="24">
        <v>0</v>
      </c>
      <c r="K243" s="24">
        <v>0</v>
      </c>
      <c r="L243" s="26">
        <v>4026.0019499999999</v>
      </c>
      <c r="M243" s="26">
        <v>268464.5</v>
      </c>
      <c r="N243" s="26">
        <v>135.75867</v>
      </c>
      <c r="O243" s="26">
        <v>3786.7871100000002</v>
      </c>
      <c r="P243" s="24">
        <v>0</v>
      </c>
      <c r="Q243" s="24">
        <v>0</v>
      </c>
      <c r="R243" s="26">
        <v>239.73206999999999</v>
      </c>
      <c r="S243" s="24">
        <v>0</v>
      </c>
      <c r="T243" s="24">
        <v>0</v>
      </c>
      <c r="U243" s="24">
        <v>0</v>
      </c>
      <c r="V243" s="26">
        <v>4026.0019499999999</v>
      </c>
      <c r="W243" s="26">
        <v>268464.5</v>
      </c>
      <c r="X243" s="26">
        <v>135.75867</v>
      </c>
      <c r="Y243" s="26">
        <v>3786.7871100000002</v>
      </c>
      <c r="Z243" s="24">
        <v>0</v>
      </c>
      <c r="AA243" s="24">
        <v>0</v>
      </c>
      <c r="AB243" s="26">
        <v>239.73206999999999</v>
      </c>
      <c r="AC243" s="24">
        <v>0</v>
      </c>
      <c r="AD243" s="24">
        <v>0</v>
      </c>
      <c r="AE243" s="24">
        <v>0</v>
      </c>
    </row>
    <row r="244" spans="1:31" ht="15">
      <c r="A244" s="25" t="s">
        <v>188</v>
      </c>
      <c r="B244" s="26">
        <v>86</v>
      </c>
      <c r="C244" s="26">
        <v>4535</v>
      </c>
      <c r="D244" s="26">
        <v>3</v>
      </c>
      <c r="E244" s="26">
        <v>70</v>
      </c>
      <c r="F244" s="24">
        <v>0</v>
      </c>
      <c r="G244" s="24">
        <v>0</v>
      </c>
      <c r="H244" s="26">
        <v>16</v>
      </c>
      <c r="I244" s="24">
        <v>0</v>
      </c>
      <c r="J244" s="24">
        <v>0</v>
      </c>
      <c r="K244" s="24">
        <v>0</v>
      </c>
      <c r="L244" s="26">
        <v>60.20579</v>
      </c>
      <c r="M244" s="26">
        <v>3285.6240200000002</v>
      </c>
      <c r="N244" s="26">
        <v>2.1032799999999998</v>
      </c>
      <c r="O244" s="26">
        <v>48.943260000000002</v>
      </c>
      <c r="P244" s="24">
        <v>0</v>
      </c>
      <c r="Q244" s="24">
        <v>0</v>
      </c>
      <c r="R244" s="26">
        <v>11.26254</v>
      </c>
      <c r="S244" s="24">
        <v>0</v>
      </c>
      <c r="T244" s="24">
        <v>0</v>
      </c>
      <c r="U244" s="24">
        <v>0</v>
      </c>
      <c r="V244" s="26">
        <v>60.20579</v>
      </c>
      <c r="W244" s="26">
        <v>3285.6240200000002</v>
      </c>
      <c r="X244" s="26">
        <v>2.1032799999999998</v>
      </c>
      <c r="Y244" s="26">
        <v>48.943260000000002</v>
      </c>
      <c r="Z244" s="24">
        <v>0</v>
      </c>
      <c r="AA244" s="24">
        <v>0</v>
      </c>
      <c r="AB244" s="26">
        <v>11.26254</v>
      </c>
      <c r="AC244" s="24">
        <v>0</v>
      </c>
      <c r="AD244" s="24">
        <v>0</v>
      </c>
      <c r="AE244" s="24">
        <v>0</v>
      </c>
    </row>
    <row r="245" spans="1:31" ht="15">
      <c r="A245" s="25" t="s">
        <v>189</v>
      </c>
      <c r="B245" s="26">
        <v>18</v>
      </c>
      <c r="C245" s="26">
        <v>1361</v>
      </c>
      <c r="D245" s="24">
        <v>0</v>
      </c>
      <c r="E245" s="26">
        <v>15</v>
      </c>
      <c r="F245" s="24">
        <v>0</v>
      </c>
      <c r="G245" s="24">
        <v>0</v>
      </c>
      <c r="H245" s="26">
        <v>3</v>
      </c>
      <c r="I245" s="24">
        <v>0</v>
      </c>
      <c r="J245" s="24">
        <v>0</v>
      </c>
      <c r="K245" s="24">
        <v>0</v>
      </c>
      <c r="L245" s="26">
        <v>14.530860000000001</v>
      </c>
      <c r="M245" s="26">
        <v>991.44641000000001</v>
      </c>
      <c r="N245" s="24">
        <v>0</v>
      </c>
      <c r="O245" s="26">
        <v>12.865729999999999</v>
      </c>
      <c r="P245" s="24">
        <v>0</v>
      </c>
      <c r="Q245" s="24">
        <v>0</v>
      </c>
      <c r="R245" s="26">
        <v>1.6651199999999999</v>
      </c>
      <c r="S245" s="24">
        <v>0</v>
      </c>
      <c r="T245" s="24">
        <v>0</v>
      </c>
      <c r="U245" s="24">
        <v>0</v>
      </c>
      <c r="V245" s="26">
        <v>14.530860000000001</v>
      </c>
      <c r="W245" s="26">
        <v>991.44641000000001</v>
      </c>
      <c r="X245" s="24">
        <v>0</v>
      </c>
      <c r="Y245" s="26">
        <v>12.865729999999999</v>
      </c>
      <c r="Z245" s="24">
        <v>0</v>
      </c>
      <c r="AA245" s="24">
        <v>0</v>
      </c>
      <c r="AB245" s="26">
        <v>1.6651199999999999</v>
      </c>
      <c r="AC245" s="24">
        <v>0</v>
      </c>
      <c r="AD245" s="24">
        <v>0</v>
      </c>
      <c r="AE245" s="24">
        <v>0</v>
      </c>
    </row>
    <row r="246" spans="1:31" ht="15">
      <c r="A246" s="25" t="s">
        <v>190</v>
      </c>
      <c r="B246" s="26">
        <v>11</v>
      </c>
      <c r="C246" s="26">
        <v>561</v>
      </c>
      <c r="D246" s="24">
        <v>0</v>
      </c>
      <c r="E246" s="26">
        <v>10</v>
      </c>
      <c r="F246" s="24">
        <v>0</v>
      </c>
      <c r="G246" s="24">
        <v>0</v>
      </c>
      <c r="H246" s="26">
        <v>2</v>
      </c>
      <c r="I246" s="24">
        <v>0</v>
      </c>
      <c r="J246" s="24">
        <v>0</v>
      </c>
      <c r="K246" s="24">
        <v>0</v>
      </c>
      <c r="L246" s="26">
        <v>7.7471500000000004</v>
      </c>
      <c r="M246" s="26">
        <v>405.97219999999999</v>
      </c>
      <c r="N246" s="24">
        <v>0</v>
      </c>
      <c r="O246" s="26">
        <v>6.8319999999999999</v>
      </c>
      <c r="P246" s="24">
        <v>0</v>
      </c>
      <c r="Q246" s="24">
        <v>0</v>
      </c>
      <c r="R246" s="26">
        <v>1.9151400000000001</v>
      </c>
      <c r="S246" s="24">
        <v>0</v>
      </c>
      <c r="T246" s="24">
        <v>0</v>
      </c>
      <c r="U246" s="24">
        <v>0</v>
      </c>
      <c r="V246" s="26">
        <v>7.7471500000000004</v>
      </c>
      <c r="W246" s="26">
        <v>405.97219999999999</v>
      </c>
      <c r="X246" s="24">
        <v>0</v>
      </c>
      <c r="Y246" s="26">
        <v>6.8319999999999999</v>
      </c>
      <c r="Z246" s="24">
        <v>0</v>
      </c>
      <c r="AA246" s="24">
        <v>0</v>
      </c>
      <c r="AB246" s="26">
        <v>1.9151400000000001</v>
      </c>
      <c r="AC246" s="24">
        <v>0</v>
      </c>
      <c r="AD246" s="24">
        <v>0</v>
      </c>
      <c r="AE246" s="24">
        <v>0</v>
      </c>
    </row>
    <row r="247" spans="1:31" ht="15">
      <c r="A247" s="25" t="s">
        <v>4</v>
      </c>
      <c r="B247" s="26">
        <v>329</v>
      </c>
      <c r="C247" s="26">
        <v>22122</v>
      </c>
      <c r="D247" s="26">
        <v>17</v>
      </c>
      <c r="E247" s="26">
        <v>298</v>
      </c>
      <c r="F247" s="24">
        <v>0</v>
      </c>
      <c r="G247" s="24">
        <v>0</v>
      </c>
      <c r="H247" s="26">
        <v>31</v>
      </c>
      <c r="I247" s="24">
        <v>0</v>
      </c>
      <c r="J247" s="24">
        <v>0</v>
      </c>
      <c r="K247" s="24">
        <v>0</v>
      </c>
      <c r="L247" s="26">
        <v>235.34816000000001</v>
      </c>
      <c r="M247" s="26">
        <v>16007.469730000001</v>
      </c>
      <c r="N247" s="26">
        <v>11.44172</v>
      </c>
      <c r="O247" s="26">
        <v>214.98048</v>
      </c>
      <c r="P247" s="24">
        <v>0</v>
      </c>
      <c r="Q247" s="24">
        <v>0</v>
      </c>
      <c r="R247" s="26">
        <v>20.367640000000002</v>
      </c>
      <c r="S247" s="24">
        <v>0</v>
      </c>
      <c r="T247" s="24">
        <v>0</v>
      </c>
      <c r="U247" s="24">
        <v>0</v>
      </c>
      <c r="V247" s="26">
        <v>235.34816000000001</v>
      </c>
      <c r="W247" s="26">
        <v>16007.469730000001</v>
      </c>
      <c r="X247" s="26">
        <v>11.44172</v>
      </c>
      <c r="Y247" s="26">
        <v>214.98048</v>
      </c>
      <c r="Z247" s="24">
        <v>0</v>
      </c>
      <c r="AA247" s="24">
        <v>0</v>
      </c>
      <c r="AB247" s="26">
        <v>20.367640000000002</v>
      </c>
      <c r="AC247" s="24">
        <v>0</v>
      </c>
      <c r="AD247" s="24">
        <v>0</v>
      </c>
      <c r="AE247" s="24">
        <v>0</v>
      </c>
    </row>
    <row r="248" spans="1:31" ht="15">
      <c r="A248" s="25" t="s">
        <v>5</v>
      </c>
      <c r="B248" s="26">
        <v>30</v>
      </c>
      <c r="C248" s="26">
        <v>1858</v>
      </c>
      <c r="D248" s="26">
        <v>1</v>
      </c>
      <c r="E248" s="26">
        <v>28</v>
      </c>
      <c r="F248" s="24">
        <v>0</v>
      </c>
      <c r="G248" s="24">
        <v>0</v>
      </c>
      <c r="H248" s="26">
        <v>2</v>
      </c>
      <c r="I248" s="24">
        <v>0</v>
      </c>
      <c r="J248" s="24">
        <v>0</v>
      </c>
      <c r="K248" s="24">
        <v>0</v>
      </c>
      <c r="L248" s="26">
        <v>21.529</v>
      </c>
      <c r="M248" s="26">
        <v>1367.37219</v>
      </c>
      <c r="N248" s="24">
        <v>7.0137999999999997E-6</v>
      </c>
      <c r="O248" s="26">
        <v>19.965009999999999</v>
      </c>
      <c r="P248" s="24">
        <v>0</v>
      </c>
      <c r="Q248" s="24">
        <v>0</v>
      </c>
      <c r="R248" s="26">
        <v>1.56399</v>
      </c>
      <c r="S248" s="24">
        <v>0</v>
      </c>
      <c r="T248" s="24">
        <v>0</v>
      </c>
      <c r="U248" s="24">
        <v>0</v>
      </c>
      <c r="V248" s="26">
        <v>21.529</v>
      </c>
      <c r="W248" s="26">
        <v>1367.37219</v>
      </c>
      <c r="X248" s="24">
        <v>7.0137999999999997E-6</v>
      </c>
      <c r="Y248" s="26">
        <v>19.965009999999999</v>
      </c>
      <c r="Z248" s="24">
        <v>0</v>
      </c>
      <c r="AA248" s="24">
        <v>0</v>
      </c>
      <c r="AB248" s="26">
        <v>1.56399</v>
      </c>
      <c r="AC248" s="24">
        <v>0</v>
      </c>
      <c r="AD248" s="24">
        <v>0</v>
      </c>
      <c r="AE248" s="24">
        <v>0</v>
      </c>
    </row>
    <row r="249" spans="1:31" ht="15">
      <c r="A249" s="25" t="s">
        <v>6</v>
      </c>
      <c r="B249" s="26">
        <v>2274</v>
      </c>
      <c r="C249" s="26">
        <v>3467</v>
      </c>
      <c r="D249" s="26">
        <v>188</v>
      </c>
      <c r="E249" s="26">
        <v>1538</v>
      </c>
      <c r="F249" s="24">
        <v>0</v>
      </c>
      <c r="G249" s="24">
        <v>0</v>
      </c>
      <c r="H249" s="26">
        <v>716</v>
      </c>
      <c r="I249" s="24">
        <v>0</v>
      </c>
      <c r="J249" s="24">
        <v>0</v>
      </c>
      <c r="K249" s="24">
        <v>0</v>
      </c>
      <c r="L249" s="26">
        <v>1640.26892</v>
      </c>
      <c r="M249" s="26">
        <v>2507.61328</v>
      </c>
      <c r="N249" s="26">
        <v>137.84732</v>
      </c>
      <c r="O249" s="26">
        <v>1115.0506600000001</v>
      </c>
      <c r="P249" s="24">
        <v>0</v>
      </c>
      <c r="Q249" s="24">
        <v>0</v>
      </c>
      <c r="R249" s="26">
        <v>511.55896000000001</v>
      </c>
      <c r="S249" s="24">
        <v>0</v>
      </c>
      <c r="T249" s="24">
        <v>0</v>
      </c>
      <c r="U249" s="24">
        <v>0</v>
      </c>
      <c r="V249" s="26">
        <v>1640.26892</v>
      </c>
      <c r="W249" s="26">
        <v>2507.61328</v>
      </c>
      <c r="X249" s="26">
        <v>137.84732</v>
      </c>
      <c r="Y249" s="26">
        <v>1115.0506600000001</v>
      </c>
      <c r="Z249" s="24">
        <v>0</v>
      </c>
      <c r="AA249" s="24">
        <v>0</v>
      </c>
      <c r="AB249" s="26">
        <v>511.55896000000001</v>
      </c>
      <c r="AC249" s="24">
        <v>0</v>
      </c>
      <c r="AD249" s="24">
        <v>0</v>
      </c>
      <c r="AE249" s="24">
        <v>0</v>
      </c>
    </row>
    <row r="250" spans="1:31" ht="15">
      <c r="A250" s="25" t="s">
        <v>7</v>
      </c>
      <c r="B250" s="26">
        <v>35755</v>
      </c>
      <c r="C250" s="26">
        <v>53401</v>
      </c>
      <c r="D250" s="26">
        <v>2903</v>
      </c>
      <c r="E250" s="26">
        <v>25843</v>
      </c>
      <c r="F250" s="24">
        <v>0</v>
      </c>
      <c r="G250" s="24">
        <v>0</v>
      </c>
      <c r="H250" s="26">
        <v>9813</v>
      </c>
      <c r="I250" s="24">
        <v>0</v>
      </c>
      <c r="J250" s="24">
        <v>0</v>
      </c>
      <c r="K250" s="24">
        <v>0</v>
      </c>
      <c r="L250" s="26">
        <v>24677.464840000001</v>
      </c>
      <c r="M250" s="26">
        <v>36810.625</v>
      </c>
      <c r="N250" s="26">
        <v>2017.8940399999999</v>
      </c>
      <c r="O250" s="26">
        <v>17905.359380000002</v>
      </c>
      <c r="P250" s="24">
        <v>0</v>
      </c>
      <c r="Q250" s="24">
        <v>0</v>
      </c>
      <c r="R250" s="26">
        <v>6698.7075199999999</v>
      </c>
      <c r="S250" s="24">
        <v>0</v>
      </c>
      <c r="T250" s="24">
        <v>0</v>
      </c>
      <c r="U250" s="24">
        <v>0</v>
      </c>
      <c r="V250" s="26">
        <v>24677.464840000001</v>
      </c>
      <c r="W250" s="26">
        <v>36810.625</v>
      </c>
      <c r="X250" s="26">
        <v>2017.8940399999999</v>
      </c>
      <c r="Y250" s="26">
        <v>17905.359380000002</v>
      </c>
      <c r="Z250" s="24">
        <v>0</v>
      </c>
      <c r="AA250" s="24">
        <v>0</v>
      </c>
      <c r="AB250" s="26">
        <v>6698.7075199999999</v>
      </c>
      <c r="AC250" s="24">
        <v>0</v>
      </c>
      <c r="AD250" s="24">
        <v>0</v>
      </c>
      <c r="AE250" s="24">
        <v>0</v>
      </c>
    </row>
    <row r="251" spans="1:31" ht="15">
      <c r="A251" s="25" t="s">
        <v>7</v>
      </c>
      <c r="B251" s="26">
        <v>854</v>
      </c>
      <c r="C251" s="26">
        <v>1217</v>
      </c>
      <c r="D251" s="26">
        <v>71</v>
      </c>
      <c r="E251" s="26">
        <v>599</v>
      </c>
      <c r="F251" s="24">
        <v>0</v>
      </c>
      <c r="G251" s="24">
        <v>0</v>
      </c>
      <c r="H251" s="26">
        <v>253</v>
      </c>
      <c r="I251" s="24">
        <v>0</v>
      </c>
      <c r="J251" s="24">
        <v>0</v>
      </c>
      <c r="K251" s="24">
        <v>0</v>
      </c>
      <c r="L251" s="26">
        <v>611.28399999999999</v>
      </c>
      <c r="M251" s="26">
        <v>887.62108999999998</v>
      </c>
      <c r="N251" s="26">
        <v>51.488120000000002</v>
      </c>
      <c r="O251" s="26">
        <v>430.12072999999998</v>
      </c>
      <c r="P251" s="24">
        <v>0</v>
      </c>
      <c r="Q251" s="24">
        <v>0</v>
      </c>
      <c r="R251" s="26">
        <v>179.44964999999999</v>
      </c>
      <c r="S251" s="24">
        <v>0</v>
      </c>
      <c r="T251" s="24">
        <v>0</v>
      </c>
      <c r="U251" s="24">
        <v>0</v>
      </c>
      <c r="V251" s="26">
        <v>611.28399999999999</v>
      </c>
      <c r="W251" s="26">
        <v>887.62108999999998</v>
      </c>
      <c r="X251" s="26">
        <v>51.488120000000002</v>
      </c>
      <c r="Y251" s="26">
        <v>430.12072999999998</v>
      </c>
      <c r="Z251" s="24">
        <v>0</v>
      </c>
      <c r="AA251" s="24">
        <v>0</v>
      </c>
      <c r="AB251" s="26">
        <v>179.44964999999999</v>
      </c>
      <c r="AC251" s="24">
        <v>0</v>
      </c>
      <c r="AD251" s="24">
        <v>0</v>
      </c>
      <c r="AE251" s="24">
        <v>0</v>
      </c>
    </row>
    <row r="252" spans="1:31" ht="15">
      <c r="A252" s="25" t="s">
        <v>8</v>
      </c>
      <c r="B252" s="26">
        <v>5253</v>
      </c>
      <c r="C252" s="26">
        <v>8026</v>
      </c>
      <c r="D252" s="26">
        <v>456</v>
      </c>
      <c r="E252" s="26">
        <v>3872</v>
      </c>
      <c r="F252" s="24">
        <v>0</v>
      </c>
      <c r="G252" s="24">
        <v>0</v>
      </c>
      <c r="H252" s="26">
        <v>1386</v>
      </c>
      <c r="I252" s="24">
        <v>0</v>
      </c>
      <c r="J252" s="24">
        <v>0</v>
      </c>
      <c r="K252" s="24">
        <v>0</v>
      </c>
      <c r="L252" s="26">
        <v>3778.0485800000001</v>
      </c>
      <c r="M252" s="26">
        <v>5810.6103499999999</v>
      </c>
      <c r="N252" s="26">
        <v>331.28152</v>
      </c>
      <c r="O252" s="26">
        <v>2799.04468</v>
      </c>
      <c r="P252" s="24">
        <v>0</v>
      </c>
      <c r="Q252" s="24">
        <v>0</v>
      </c>
      <c r="R252" s="26">
        <v>981.96027000000004</v>
      </c>
      <c r="S252" s="24">
        <v>0</v>
      </c>
      <c r="T252" s="24">
        <v>0</v>
      </c>
      <c r="U252" s="24">
        <v>0</v>
      </c>
      <c r="V252" s="26">
        <v>3778.0485800000001</v>
      </c>
      <c r="W252" s="26">
        <v>5810.6103499999999</v>
      </c>
      <c r="X252" s="26">
        <v>331.28152</v>
      </c>
      <c r="Y252" s="26">
        <v>2799.04468</v>
      </c>
      <c r="Z252" s="24">
        <v>0</v>
      </c>
      <c r="AA252" s="24">
        <v>0</v>
      </c>
      <c r="AB252" s="26">
        <v>981.96027000000004</v>
      </c>
      <c r="AC252" s="24">
        <v>0</v>
      </c>
      <c r="AD252" s="24">
        <v>0</v>
      </c>
      <c r="AE252" s="24">
        <v>0</v>
      </c>
    </row>
    <row r="253" spans="1:31" ht="15">
      <c r="A253" s="25" t="s">
        <v>9</v>
      </c>
      <c r="B253" s="26">
        <v>2183</v>
      </c>
      <c r="C253" s="26">
        <v>3207</v>
      </c>
      <c r="D253" s="26">
        <v>172</v>
      </c>
      <c r="E253" s="26">
        <v>1601</v>
      </c>
      <c r="F253" s="24">
        <v>0</v>
      </c>
      <c r="G253" s="24">
        <v>0</v>
      </c>
      <c r="H253" s="26">
        <v>592</v>
      </c>
      <c r="I253" s="24">
        <v>0</v>
      </c>
      <c r="J253" s="24">
        <v>0</v>
      </c>
      <c r="K253" s="24">
        <v>0</v>
      </c>
      <c r="L253" s="26">
        <v>1580.5444299999999</v>
      </c>
      <c r="M253" s="26">
        <v>2335.73486</v>
      </c>
      <c r="N253" s="26">
        <v>124.17484</v>
      </c>
      <c r="O253" s="26">
        <v>1166.6521</v>
      </c>
      <c r="P253" s="24">
        <v>0</v>
      </c>
      <c r="Q253" s="24">
        <v>0</v>
      </c>
      <c r="R253" s="26">
        <v>420.815</v>
      </c>
      <c r="S253" s="24">
        <v>0</v>
      </c>
      <c r="T253" s="24">
        <v>0</v>
      </c>
      <c r="U253" s="24">
        <v>0</v>
      </c>
      <c r="V253" s="26">
        <v>1580.5444299999999</v>
      </c>
      <c r="W253" s="26">
        <v>2335.73486</v>
      </c>
      <c r="X253" s="26">
        <v>124.17484</v>
      </c>
      <c r="Y253" s="26">
        <v>1166.6521</v>
      </c>
      <c r="Z253" s="24">
        <v>0</v>
      </c>
      <c r="AA253" s="24">
        <v>0</v>
      </c>
      <c r="AB253" s="26">
        <v>420.815</v>
      </c>
      <c r="AC253" s="24">
        <v>0</v>
      </c>
      <c r="AD253" s="24">
        <v>0</v>
      </c>
      <c r="AE253" s="24">
        <v>0</v>
      </c>
    </row>
    <row r="254" spans="1:31" ht="15">
      <c r="A254" s="25" t="s">
        <v>10</v>
      </c>
      <c r="B254" s="26">
        <v>2170</v>
      </c>
      <c r="C254" s="26">
        <v>3200</v>
      </c>
      <c r="D254" s="26">
        <v>181</v>
      </c>
      <c r="E254" s="26">
        <v>1533</v>
      </c>
      <c r="F254" s="24">
        <v>0</v>
      </c>
      <c r="G254" s="24">
        <v>0</v>
      </c>
      <c r="H254" s="26">
        <v>638</v>
      </c>
      <c r="I254" s="24">
        <v>0</v>
      </c>
      <c r="J254" s="24">
        <v>0</v>
      </c>
      <c r="K254" s="24">
        <v>0</v>
      </c>
      <c r="L254" s="26">
        <v>1579.8892800000001</v>
      </c>
      <c r="M254" s="26">
        <v>2328.5532199999998</v>
      </c>
      <c r="N254" s="26">
        <v>131.77880999999999</v>
      </c>
      <c r="O254" s="26">
        <v>1118.16284</v>
      </c>
      <c r="P254" s="24">
        <v>0</v>
      </c>
      <c r="Q254" s="24">
        <v>0</v>
      </c>
      <c r="R254" s="26">
        <v>462.78384</v>
      </c>
      <c r="S254" s="24">
        <v>0</v>
      </c>
      <c r="T254" s="24">
        <v>0</v>
      </c>
      <c r="U254" s="24">
        <v>0</v>
      </c>
      <c r="V254" s="26">
        <v>1579.8892800000001</v>
      </c>
      <c r="W254" s="26">
        <v>2328.5532199999998</v>
      </c>
      <c r="X254" s="26">
        <v>131.77880999999999</v>
      </c>
      <c r="Y254" s="26">
        <v>1118.16284</v>
      </c>
      <c r="Z254" s="24">
        <v>0</v>
      </c>
      <c r="AA254" s="24">
        <v>0</v>
      </c>
      <c r="AB254" s="26">
        <v>462.78384</v>
      </c>
      <c r="AC254" s="24">
        <v>0</v>
      </c>
      <c r="AD254" s="24">
        <v>0</v>
      </c>
      <c r="AE254" s="24">
        <v>0</v>
      </c>
    </row>
    <row r="255" spans="1:31" ht="15">
      <c r="A255" s="25" t="s">
        <v>11</v>
      </c>
      <c r="B255" s="26">
        <v>988</v>
      </c>
      <c r="C255" s="26">
        <v>1507</v>
      </c>
      <c r="D255" s="26">
        <v>56</v>
      </c>
      <c r="E255" s="26">
        <v>734</v>
      </c>
      <c r="F255" s="24">
        <v>0</v>
      </c>
      <c r="G255" s="24">
        <v>0</v>
      </c>
      <c r="H255" s="26">
        <v>255</v>
      </c>
      <c r="I255" s="24">
        <v>0</v>
      </c>
      <c r="J255" s="24">
        <v>0</v>
      </c>
      <c r="K255" s="24">
        <v>0</v>
      </c>
      <c r="L255" s="26">
        <v>727.08936000000006</v>
      </c>
      <c r="M255" s="26">
        <v>1099.75281</v>
      </c>
      <c r="N255" s="26">
        <v>42.09357</v>
      </c>
      <c r="O255" s="26">
        <v>539.85113999999999</v>
      </c>
      <c r="P255" s="24">
        <v>0</v>
      </c>
      <c r="Q255" s="24">
        <v>0</v>
      </c>
      <c r="R255" s="26">
        <v>187.43494000000001</v>
      </c>
      <c r="S255" s="24">
        <v>0</v>
      </c>
      <c r="T255" s="24">
        <v>0</v>
      </c>
      <c r="U255" s="24">
        <v>0</v>
      </c>
      <c r="V255" s="26">
        <v>727.08936000000006</v>
      </c>
      <c r="W255" s="26">
        <v>1099.75281</v>
      </c>
      <c r="X255" s="26">
        <v>42.09357</v>
      </c>
      <c r="Y255" s="26">
        <v>539.85113999999999</v>
      </c>
      <c r="Z255" s="24">
        <v>0</v>
      </c>
      <c r="AA255" s="24">
        <v>0</v>
      </c>
      <c r="AB255" s="26">
        <v>187.43494000000001</v>
      </c>
      <c r="AC255" s="24">
        <v>0</v>
      </c>
      <c r="AD255" s="24">
        <v>0</v>
      </c>
      <c r="AE255" s="24">
        <v>0</v>
      </c>
    </row>
    <row r="256" spans="1:31" ht="15">
      <c r="A256" s="25" t="s">
        <v>12</v>
      </c>
      <c r="B256" s="26">
        <v>994</v>
      </c>
      <c r="C256" s="26">
        <v>986</v>
      </c>
      <c r="D256" s="26">
        <v>274</v>
      </c>
      <c r="E256" s="26">
        <v>426</v>
      </c>
      <c r="F256" s="24">
        <v>0</v>
      </c>
      <c r="G256" s="24">
        <v>0</v>
      </c>
      <c r="H256" s="26">
        <v>573</v>
      </c>
      <c r="I256" s="24">
        <v>0</v>
      </c>
      <c r="J256" s="24">
        <v>0</v>
      </c>
      <c r="K256" s="24">
        <v>0</v>
      </c>
      <c r="L256" s="26">
        <v>731.70459000000005</v>
      </c>
      <c r="M256" s="26">
        <v>717.19879000000003</v>
      </c>
      <c r="N256" s="26">
        <v>203.67234999999999</v>
      </c>
      <c r="O256" s="26">
        <v>315.32028000000003</v>
      </c>
      <c r="P256" s="24">
        <v>0</v>
      </c>
      <c r="Q256" s="24">
        <v>0</v>
      </c>
      <c r="R256" s="26">
        <v>420.10784999999998</v>
      </c>
      <c r="S256" s="24">
        <v>0</v>
      </c>
      <c r="T256" s="24">
        <v>0</v>
      </c>
      <c r="U256" s="24">
        <v>0</v>
      </c>
      <c r="V256" s="26">
        <v>731.70459000000005</v>
      </c>
      <c r="W256" s="26">
        <v>717.19879000000003</v>
      </c>
      <c r="X256" s="26">
        <v>203.67234999999999</v>
      </c>
      <c r="Y256" s="26">
        <v>315.32028000000003</v>
      </c>
      <c r="Z256" s="24">
        <v>0</v>
      </c>
      <c r="AA256" s="24">
        <v>0</v>
      </c>
      <c r="AB256" s="26">
        <v>420.10784999999998</v>
      </c>
      <c r="AC256" s="24">
        <v>0</v>
      </c>
      <c r="AD256" s="24">
        <v>0</v>
      </c>
      <c r="AE256" s="24">
        <v>0</v>
      </c>
    </row>
    <row r="257" spans="1:31" ht="15">
      <c r="A257" s="25" t="s">
        <v>13</v>
      </c>
      <c r="B257" s="26">
        <v>2568</v>
      </c>
      <c r="C257" s="26">
        <v>2607</v>
      </c>
      <c r="D257" s="26">
        <v>690</v>
      </c>
      <c r="E257" s="26">
        <v>1115</v>
      </c>
      <c r="F257" s="24">
        <v>0</v>
      </c>
      <c r="G257" s="24">
        <v>0</v>
      </c>
      <c r="H257" s="26">
        <v>1449</v>
      </c>
      <c r="I257" s="24">
        <v>0</v>
      </c>
      <c r="J257" s="24">
        <v>0</v>
      </c>
      <c r="K257" s="24">
        <v>0</v>
      </c>
      <c r="L257" s="26">
        <v>1838.07764</v>
      </c>
      <c r="M257" s="26">
        <v>1877.65173</v>
      </c>
      <c r="N257" s="26">
        <v>502.83521000000002</v>
      </c>
      <c r="O257" s="26">
        <v>803.57977000000005</v>
      </c>
      <c r="P257" s="24">
        <v>0</v>
      </c>
      <c r="Q257" s="24">
        <v>0</v>
      </c>
      <c r="R257" s="26">
        <v>1032.1570999999999</v>
      </c>
      <c r="S257" s="24">
        <v>0</v>
      </c>
      <c r="T257" s="24">
        <v>0</v>
      </c>
      <c r="U257" s="24">
        <v>0</v>
      </c>
      <c r="V257" s="26">
        <v>1838.07764</v>
      </c>
      <c r="W257" s="26">
        <v>1877.65173</v>
      </c>
      <c r="X257" s="26">
        <v>502.83521000000002</v>
      </c>
      <c r="Y257" s="26">
        <v>803.57977000000005</v>
      </c>
      <c r="Z257" s="24">
        <v>0</v>
      </c>
      <c r="AA257" s="24">
        <v>0</v>
      </c>
      <c r="AB257" s="26">
        <v>1032.1570999999999</v>
      </c>
      <c r="AC257" s="24">
        <v>0</v>
      </c>
      <c r="AD257" s="24">
        <v>0</v>
      </c>
      <c r="AE257" s="24">
        <v>0</v>
      </c>
    </row>
    <row r="258" spans="1:31" ht="15">
      <c r="A258" s="25" t="s">
        <v>14</v>
      </c>
      <c r="B258" s="26">
        <v>5824</v>
      </c>
      <c r="C258" s="26">
        <v>5843</v>
      </c>
      <c r="D258" s="26">
        <v>1543</v>
      </c>
      <c r="E258" s="26">
        <v>2505</v>
      </c>
      <c r="F258" s="24">
        <v>0</v>
      </c>
      <c r="G258" s="24">
        <v>0</v>
      </c>
      <c r="H258" s="26">
        <v>3318</v>
      </c>
      <c r="I258" s="24">
        <v>0</v>
      </c>
      <c r="J258" s="24">
        <v>0</v>
      </c>
      <c r="K258" s="24">
        <v>0</v>
      </c>
      <c r="L258" s="26">
        <v>4210.89941</v>
      </c>
      <c r="M258" s="26">
        <v>4250.9521500000001</v>
      </c>
      <c r="N258" s="26">
        <v>1122.3208</v>
      </c>
      <c r="O258" s="26">
        <v>1830.1633300000001</v>
      </c>
      <c r="P258" s="24">
        <v>0</v>
      </c>
      <c r="Q258" s="24">
        <v>0</v>
      </c>
      <c r="R258" s="26">
        <v>2380.0598100000002</v>
      </c>
      <c r="S258" s="24">
        <v>0</v>
      </c>
      <c r="T258" s="24">
        <v>0</v>
      </c>
      <c r="U258" s="24">
        <v>0</v>
      </c>
      <c r="V258" s="26">
        <v>4210.89941</v>
      </c>
      <c r="W258" s="26">
        <v>4250.9521500000001</v>
      </c>
      <c r="X258" s="26">
        <v>1122.3208</v>
      </c>
      <c r="Y258" s="26">
        <v>1830.1633300000001</v>
      </c>
      <c r="Z258" s="24">
        <v>0</v>
      </c>
      <c r="AA258" s="24">
        <v>0</v>
      </c>
      <c r="AB258" s="26">
        <v>2380.0598100000002</v>
      </c>
      <c r="AC258" s="24">
        <v>0</v>
      </c>
      <c r="AD258" s="24">
        <v>0</v>
      </c>
      <c r="AE258" s="24">
        <v>0</v>
      </c>
    </row>
    <row r="259" spans="1:31" ht="15">
      <c r="A259" s="25" t="s">
        <v>15</v>
      </c>
      <c r="B259" s="26">
        <v>7066</v>
      </c>
      <c r="C259" s="26">
        <v>6925</v>
      </c>
      <c r="D259" s="26">
        <v>1893</v>
      </c>
      <c r="E259" s="26">
        <v>3052</v>
      </c>
      <c r="F259" s="24">
        <v>0</v>
      </c>
      <c r="G259" s="24">
        <v>0</v>
      </c>
      <c r="H259" s="26">
        <v>4028</v>
      </c>
      <c r="I259" s="24">
        <v>0</v>
      </c>
      <c r="J259" s="24">
        <v>0</v>
      </c>
      <c r="K259" s="24">
        <v>0</v>
      </c>
      <c r="L259" s="26">
        <v>5119.5600599999998</v>
      </c>
      <c r="M259" s="26">
        <v>5042.8706099999999</v>
      </c>
      <c r="N259" s="26">
        <v>1378.34338</v>
      </c>
      <c r="O259" s="26">
        <v>2228.3364299999998</v>
      </c>
      <c r="P259" s="24">
        <v>0</v>
      </c>
      <c r="Q259" s="24">
        <v>0</v>
      </c>
      <c r="R259" s="26">
        <v>2900.1899400000002</v>
      </c>
      <c r="S259" s="24">
        <v>0</v>
      </c>
      <c r="T259" s="24">
        <v>0</v>
      </c>
      <c r="U259" s="24">
        <v>0</v>
      </c>
      <c r="V259" s="26">
        <v>5119.5600599999998</v>
      </c>
      <c r="W259" s="26">
        <v>5042.8706099999999</v>
      </c>
      <c r="X259" s="26">
        <v>1378.34338</v>
      </c>
      <c r="Y259" s="26">
        <v>2228.3364299999998</v>
      </c>
      <c r="Z259" s="24">
        <v>0</v>
      </c>
      <c r="AA259" s="24">
        <v>0</v>
      </c>
      <c r="AB259" s="26">
        <v>2900.1899400000002</v>
      </c>
      <c r="AC259" s="24">
        <v>0</v>
      </c>
      <c r="AD259" s="24">
        <v>0</v>
      </c>
      <c r="AE259" s="24">
        <v>0</v>
      </c>
    </row>
    <row r="260" spans="1:31" ht="15">
      <c r="A260" s="25" t="s">
        <v>16</v>
      </c>
      <c r="B260" s="26">
        <v>3201</v>
      </c>
      <c r="C260" s="26">
        <v>3193</v>
      </c>
      <c r="D260" s="26">
        <v>899</v>
      </c>
      <c r="E260" s="26">
        <v>1335</v>
      </c>
      <c r="F260" s="24">
        <v>0</v>
      </c>
      <c r="G260" s="24">
        <v>0</v>
      </c>
      <c r="H260" s="26">
        <v>1871</v>
      </c>
      <c r="I260" s="24">
        <v>0</v>
      </c>
      <c r="J260" s="24">
        <v>0</v>
      </c>
      <c r="K260" s="24">
        <v>0</v>
      </c>
      <c r="L260" s="26">
        <v>2347.4645999999998</v>
      </c>
      <c r="M260" s="26">
        <v>2329.46729</v>
      </c>
      <c r="N260" s="26">
        <v>664.32403999999997</v>
      </c>
      <c r="O260" s="26">
        <v>985.45959000000005</v>
      </c>
      <c r="P260" s="24">
        <v>0</v>
      </c>
      <c r="Q260" s="24">
        <v>0</v>
      </c>
      <c r="R260" s="26">
        <v>1365.84033</v>
      </c>
      <c r="S260" s="24">
        <v>0</v>
      </c>
      <c r="T260" s="24">
        <v>0</v>
      </c>
      <c r="U260" s="24">
        <v>0</v>
      </c>
      <c r="V260" s="26">
        <v>2347.4645999999998</v>
      </c>
      <c r="W260" s="26">
        <v>2329.46729</v>
      </c>
      <c r="X260" s="26">
        <v>664.32403999999997</v>
      </c>
      <c r="Y260" s="26">
        <v>985.45959000000005</v>
      </c>
      <c r="Z260" s="24">
        <v>0</v>
      </c>
      <c r="AA260" s="24">
        <v>0</v>
      </c>
      <c r="AB260" s="26">
        <v>1365.84033</v>
      </c>
      <c r="AC260" s="24">
        <v>0</v>
      </c>
      <c r="AD260" s="24">
        <v>0</v>
      </c>
      <c r="AE260" s="24">
        <v>0</v>
      </c>
    </row>
    <row r="261" spans="1:31" ht="15">
      <c r="A261" s="25" t="s">
        <v>17</v>
      </c>
      <c r="B261" s="26">
        <v>671</v>
      </c>
      <c r="C261" s="26">
        <v>223</v>
      </c>
      <c r="D261" s="26">
        <v>310</v>
      </c>
      <c r="E261" s="26">
        <v>191</v>
      </c>
      <c r="F261" s="24">
        <v>0</v>
      </c>
      <c r="G261" s="24">
        <v>0</v>
      </c>
      <c r="H261" s="26">
        <v>481</v>
      </c>
      <c r="I261" s="24">
        <v>0</v>
      </c>
      <c r="J261" s="24">
        <v>0</v>
      </c>
      <c r="K261" s="24">
        <v>0</v>
      </c>
      <c r="L261" s="26">
        <v>495.24597</v>
      </c>
      <c r="M261" s="26">
        <v>162.01903999999999</v>
      </c>
      <c r="N261" s="26">
        <v>227.24982</v>
      </c>
      <c r="O261" s="26">
        <v>145.12244000000001</v>
      </c>
      <c r="P261" s="24">
        <v>0</v>
      </c>
      <c r="Q261" s="24">
        <v>0</v>
      </c>
      <c r="R261" s="26">
        <v>350.67739999999998</v>
      </c>
      <c r="S261" s="24">
        <v>0</v>
      </c>
      <c r="T261" s="24">
        <v>0</v>
      </c>
      <c r="U261" s="24">
        <v>0</v>
      </c>
      <c r="V261" s="26">
        <v>495.24597</v>
      </c>
      <c r="W261" s="26">
        <v>162.01903999999999</v>
      </c>
      <c r="X261" s="26">
        <v>227.24982</v>
      </c>
      <c r="Y261" s="26">
        <v>145.12244000000001</v>
      </c>
      <c r="Z261" s="24">
        <v>0</v>
      </c>
      <c r="AA261" s="24">
        <v>0</v>
      </c>
      <c r="AB261" s="26">
        <v>350.67739999999998</v>
      </c>
      <c r="AC261" s="24">
        <v>0</v>
      </c>
      <c r="AD261" s="24">
        <v>0</v>
      </c>
      <c r="AE261" s="24">
        <v>0</v>
      </c>
    </row>
    <row r="262" spans="1:31" ht="15">
      <c r="A262" s="25" t="s">
        <v>18</v>
      </c>
      <c r="B262" s="26">
        <v>35355</v>
      </c>
      <c r="C262" s="26">
        <v>11585</v>
      </c>
      <c r="D262" s="26">
        <v>16039</v>
      </c>
      <c r="E262" s="26">
        <v>9661</v>
      </c>
      <c r="F262" s="24">
        <v>0</v>
      </c>
      <c r="G262" s="24">
        <v>0</v>
      </c>
      <c r="H262" s="26">
        <v>25732</v>
      </c>
      <c r="I262" s="24">
        <v>0</v>
      </c>
      <c r="J262" s="24">
        <v>0</v>
      </c>
      <c r="K262" s="24">
        <v>0</v>
      </c>
      <c r="L262" s="26">
        <v>25718.087889999999</v>
      </c>
      <c r="M262" s="26">
        <v>8407.7314499999993</v>
      </c>
      <c r="N262" s="26">
        <v>11764.54004</v>
      </c>
      <c r="O262" s="26">
        <v>7064.59375</v>
      </c>
      <c r="P262" s="24">
        <v>0</v>
      </c>
      <c r="Q262" s="24">
        <v>0</v>
      </c>
      <c r="R262" s="26">
        <v>18682.240229999999</v>
      </c>
      <c r="S262" s="24">
        <v>0</v>
      </c>
      <c r="T262" s="24">
        <v>0</v>
      </c>
      <c r="U262" s="24">
        <v>0</v>
      </c>
      <c r="V262" s="26">
        <v>25718.087889999999</v>
      </c>
      <c r="W262" s="26">
        <v>8407.7314499999993</v>
      </c>
      <c r="X262" s="26">
        <v>11764.54004</v>
      </c>
      <c r="Y262" s="26">
        <v>7064.59375</v>
      </c>
      <c r="Z262" s="24">
        <v>0</v>
      </c>
      <c r="AA262" s="24">
        <v>0</v>
      </c>
      <c r="AB262" s="26">
        <v>18682.240229999999</v>
      </c>
      <c r="AC262" s="24">
        <v>0</v>
      </c>
      <c r="AD262" s="24">
        <v>0</v>
      </c>
      <c r="AE262" s="24">
        <v>0</v>
      </c>
    </row>
    <row r="263" spans="1:31" ht="15">
      <c r="A263" s="25" t="s">
        <v>19</v>
      </c>
      <c r="B263" s="26">
        <v>14189</v>
      </c>
      <c r="C263" s="26">
        <v>4704</v>
      </c>
      <c r="D263" s="26">
        <v>6379</v>
      </c>
      <c r="E263" s="26">
        <v>3868</v>
      </c>
      <c r="F263" s="24">
        <v>0</v>
      </c>
      <c r="G263" s="24">
        <v>0</v>
      </c>
      <c r="H263" s="26">
        <v>10350</v>
      </c>
      <c r="I263" s="24">
        <v>0</v>
      </c>
      <c r="J263" s="24">
        <v>0</v>
      </c>
      <c r="K263" s="24">
        <v>0</v>
      </c>
      <c r="L263" s="26">
        <v>10182.25195</v>
      </c>
      <c r="M263" s="26">
        <v>3376.9836399999999</v>
      </c>
      <c r="N263" s="26">
        <v>4608.9941399999998</v>
      </c>
      <c r="O263" s="26">
        <v>2787.1762699999999</v>
      </c>
      <c r="P263" s="24">
        <v>0</v>
      </c>
      <c r="Q263" s="24">
        <v>0</v>
      </c>
      <c r="R263" s="26">
        <v>7416.0541999999996</v>
      </c>
      <c r="S263" s="24">
        <v>0</v>
      </c>
      <c r="T263" s="24">
        <v>0</v>
      </c>
      <c r="U263" s="24">
        <v>0</v>
      </c>
      <c r="V263" s="26">
        <v>10182.25195</v>
      </c>
      <c r="W263" s="26">
        <v>3376.9836399999999</v>
      </c>
      <c r="X263" s="26">
        <v>4608.9941399999998</v>
      </c>
      <c r="Y263" s="26">
        <v>2787.1762699999999</v>
      </c>
      <c r="Z263" s="24">
        <v>0</v>
      </c>
      <c r="AA263" s="24">
        <v>0</v>
      </c>
      <c r="AB263" s="26">
        <v>7416.0541999999996</v>
      </c>
      <c r="AC263" s="24">
        <v>0</v>
      </c>
      <c r="AD263" s="24">
        <v>0</v>
      </c>
      <c r="AE263" s="24">
        <v>0</v>
      </c>
    </row>
    <row r="264" spans="1:31" ht="15">
      <c r="A264" s="25" t="s">
        <v>20</v>
      </c>
      <c r="B264" s="26">
        <v>1556</v>
      </c>
      <c r="C264" s="26">
        <v>536</v>
      </c>
      <c r="D264" s="26">
        <v>755</v>
      </c>
      <c r="E264" s="26">
        <v>374</v>
      </c>
      <c r="F264" s="24">
        <v>0</v>
      </c>
      <c r="G264" s="24">
        <v>0</v>
      </c>
      <c r="H264" s="26">
        <v>1189</v>
      </c>
      <c r="I264" s="24">
        <v>0</v>
      </c>
      <c r="J264" s="24">
        <v>0</v>
      </c>
      <c r="K264" s="24">
        <v>0</v>
      </c>
      <c r="L264" s="26">
        <v>1134.4692399999999</v>
      </c>
      <c r="M264" s="26">
        <v>393.94754</v>
      </c>
      <c r="N264" s="26">
        <v>546.66247999999996</v>
      </c>
      <c r="O264" s="26">
        <v>278.32342999999997</v>
      </c>
      <c r="P264" s="24">
        <v>0</v>
      </c>
      <c r="Q264" s="24">
        <v>0</v>
      </c>
      <c r="R264" s="26">
        <v>861.86639000000002</v>
      </c>
      <c r="S264" s="24">
        <v>0</v>
      </c>
      <c r="T264" s="24">
        <v>0</v>
      </c>
      <c r="U264" s="24">
        <v>0</v>
      </c>
      <c r="V264" s="26">
        <v>1134.4692399999999</v>
      </c>
      <c r="W264" s="26">
        <v>393.94754</v>
      </c>
      <c r="X264" s="26">
        <v>546.66247999999996</v>
      </c>
      <c r="Y264" s="26">
        <v>278.32342999999997</v>
      </c>
      <c r="Z264" s="24">
        <v>0</v>
      </c>
      <c r="AA264" s="24">
        <v>0</v>
      </c>
      <c r="AB264" s="26">
        <v>861.86639000000002</v>
      </c>
      <c r="AC264" s="24">
        <v>0</v>
      </c>
      <c r="AD264" s="24">
        <v>0</v>
      </c>
      <c r="AE264" s="24">
        <v>0</v>
      </c>
    </row>
    <row r="265" spans="1:31" ht="15">
      <c r="A265" s="25" t="s">
        <v>21</v>
      </c>
      <c r="B265" s="26">
        <v>855</v>
      </c>
      <c r="C265" s="26">
        <v>283</v>
      </c>
      <c r="D265" s="26">
        <v>433</v>
      </c>
      <c r="E265" s="26">
        <v>208</v>
      </c>
      <c r="F265" s="24">
        <v>0</v>
      </c>
      <c r="G265" s="24">
        <v>0</v>
      </c>
      <c r="H265" s="26">
        <v>648</v>
      </c>
      <c r="I265" s="24">
        <v>0</v>
      </c>
      <c r="J265" s="24">
        <v>0</v>
      </c>
      <c r="K265" s="24">
        <v>0</v>
      </c>
      <c r="L265" s="26">
        <v>622.97009000000003</v>
      </c>
      <c r="M265" s="26">
        <v>209.74268000000001</v>
      </c>
      <c r="N265" s="26">
        <v>312.39362</v>
      </c>
      <c r="O265" s="26">
        <v>153.99010000000001</v>
      </c>
      <c r="P265" s="24">
        <v>0</v>
      </c>
      <c r="Q265" s="24">
        <v>0</v>
      </c>
      <c r="R265" s="26">
        <v>469.51727</v>
      </c>
      <c r="S265" s="24">
        <v>0</v>
      </c>
      <c r="T265" s="24">
        <v>0</v>
      </c>
      <c r="U265" s="24">
        <v>0</v>
      </c>
      <c r="V265" s="26">
        <v>622.97009000000003</v>
      </c>
      <c r="W265" s="26">
        <v>209.74268000000001</v>
      </c>
      <c r="X265" s="26">
        <v>312.39362</v>
      </c>
      <c r="Y265" s="26">
        <v>153.99010000000001</v>
      </c>
      <c r="Z265" s="24">
        <v>0</v>
      </c>
      <c r="AA265" s="24">
        <v>0</v>
      </c>
      <c r="AB265" s="26">
        <v>469.51727</v>
      </c>
      <c r="AC265" s="24">
        <v>0</v>
      </c>
      <c r="AD265" s="24">
        <v>0</v>
      </c>
      <c r="AE265" s="24">
        <v>0</v>
      </c>
    </row>
    <row r="266" spans="1:31" ht="15">
      <c r="A266" s="25" t="s">
        <v>22</v>
      </c>
      <c r="B266" s="26">
        <v>249</v>
      </c>
      <c r="C266" s="26">
        <v>83</v>
      </c>
      <c r="D266" s="26">
        <v>128</v>
      </c>
      <c r="E266" s="26">
        <v>62</v>
      </c>
      <c r="F266" s="24">
        <v>0</v>
      </c>
      <c r="G266" s="24">
        <v>0</v>
      </c>
      <c r="H266" s="26">
        <v>186</v>
      </c>
      <c r="I266" s="24">
        <v>0</v>
      </c>
      <c r="J266" s="24">
        <v>0</v>
      </c>
      <c r="K266" s="24">
        <v>0</v>
      </c>
      <c r="L266" s="26">
        <v>177.46253999999999</v>
      </c>
      <c r="M266" s="26">
        <v>57.742069999999998</v>
      </c>
      <c r="N266" s="26">
        <v>90.725449999999995</v>
      </c>
      <c r="O266" s="26">
        <v>44.749099999999999</v>
      </c>
      <c r="P266" s="24">
        <v>0</v>
      </c>
      <c r="Q266" s="24">
        <v>0</v>
      </c>
      <c r="R266" s="26">
        <v>131.94487000000001</v>
      </c>
      <c r="S266" s="24">
        <v>0</v>
      </c>
      <c r="T266" s="24">
        <v>0</v>
      </c>
      <c r="U266" s="24">
        <v>0</v>
      </c>
      <c r="V266" s="26">
        <v>177.46253999999999</v>
      </c>
      <c r="W266" s="26">
        <v>57.742069999999998</v>
      </c>
      <c r="X266" s="26">
        <v>90.725449999999995</v>
      </c>
      <c r="Y266" s="26">
        <v>44.749099999999999</v>
      </c>
      <c r="Z266" s="24">
        <v>0</v>
      </c>
      <c r="AA266" s="24">
        <v>0</v>
      </c>
      <c r="AB266" s="26">
        <v>131.94487000000001</v>
      </c>
      <c r="AC266" s="24">
        <v>0</v>
      </c>
      <c r="AD266" s="24">
        <v>0</v>
      </c>
      <c r="AE266" s="24">
        <v>0</v>
      </c>
    </row>
    <row r="267" spans="1:31" ht="15">
      <c r="A267" s="25" t="s">
        <v>23</v>
      </c>
      <c r="B267" s="24">
        <v>0</v>
      </c>
      <c r="C267" s="24">
        <v>0</v>
      </c>
      <c r="D267" s="24">
        <v>0</v>
      </c>
      <c r="E267" s="24">
        <v>0</v>
      </c>
      <c r="F267" s="24">
        <v>0</v>
      </c>
      <c r="G267" s="24">
        <v>0</v>
      </c>
      <c r="H267" s="24">
        <v>0</v>
      </c>
      <c r="I267" s="24">
        <v>0</v>
      </c>
      <c r="J267" s="24">
        <v>0</v>
      </c>
      <c r="K267" s="24">
        <v>0</v>
      </c>
      <c r="L267" s="24">
        <v>0</v>
      </c>
      <c r="M267" s="24">
        <v>0</v>
      </c>
      <c r="N267" s="24">
        <v>0</v>
      </c>
      <c r="O267" s="24">
        <v>0</v>
      </c>
      <c r="P267" s="24">
        <v>0</v>
      </c>
      <c r="Q267" s="24">
        <v>0</v>
      </c>
      <c r="R267" s="24">
        <v>0</v>
      </c>
      <c r="S267" s="24">
        <v>0</v>
      </c>
      <c r="T267" s="24">
        <v>0</v>
      </c>
      <c r="U267" s="24">
        <v>0</v>
      </c>
      <c r="V267" s="24">
        <v>0</v>
      </c>
      <c r="W267" s="24">
        <v>0</v>
      </c>
      <c r="X267" s="24">
        <v>0</v>
      </c>
      <c r="Y267" s="24">
        <v>0</v>
      </c>
      <c r="Z267" s="24">
        <v>0</v>
      </c>
      <c r="AA267" s="24">
        <v>0</v>
      </c>
      <c r="AB267" s="24">
        <v>0</v>
      </c>
      <c r="AC267" s="24">
        <v>0</v>
      </c>
      <c r="AD267" s="24">
        <v>0</v>
      </c>
      <c r="AE267" s="24">
        <v>0</v>
      </c>
    </row>
    <row r="268" spans="1:31" ht="15">
      <c r="A268" s="25" t="s">
        <v>24</v>
      </c>
      <c r="B268" s="24">
        <v>0</v>
      </c>
      <c r="C268" s="24">
        <v>0</v>
      </c>
      <c r="D268" s="24">
        <v>0</v>
      </c>
      <c r="E268" s="24">
        <v>0</v>
      </c>
      <c r="F268" s="24">
        <v>0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0</v>
      </c>
      <c r="P268" s="24">
        <v>0</v>
      </c>
      <c r="Q268" s="24">
        <v>0</v>
      </c>
      <c r="R268" s="24">
        <v>0</v>
      </c>
      <c r="S268" s="24">
        <v>0</v>
      </c>
      <c r="T268" s="24">
        <v>0</v>
      </c>
      <c r="U268" s="24">
        <v>0</v>
      </c>
      <c r="V268" s="24">
        <v>0</v>
      </c>
      <c r="W268" s="24">
        <v>0</v>
      </c>
      <c r="X268" s="24">
        <v>0</v>
      </c>
      <c r="Y268" s="24">
        <v>0</v>
      </c>
      <c r="Z268" s="24">
        <v>0</v>
      </c>
      <c r="AA268" s="24">
        <v>0</v>
      </c>
      <c r="AB268" s="24">
        <v>0</v>
      </c>
      <c r="AC268" s="24">
        <v>0</v>
      </c>
      <c r="AD268" s="24">
        <v>0</v>
      </c>
      <c r="AE268" s="24">
        <v>0</v>
      </c>
    </row>
    <row r="269" spans="1:31" ht="15">
      <c r="A269" s="25" t="s">
        <v>25</v>
      </c>
      <c r="B269" s="24">
        <v>0</v>
      </c>
      <c r="C269" s="24">
        <v>0</v>
      </c>
      <c r="D269" s="24">
        <v>0</v>
      </c>
      <c r="E269" s="24">
        <v>0</v>
      </c>
      <c r="F269" s="24">
        <v>0</v>
      </c>
      <c r="G269" s="24">
        <v>0</v>
      </c>
      <c r="H269" s="24">
        <v>0</v>
      </c>
      <c r="I269" s="24">
        <v>0</v>
      </c>
      <c r="J269" s="24">
        <v>0</v>
      </c>
      <c r="K269" s="24">
        <v>0</v>
      </c>
      <c r="L269" s="24">
        <v>0</v>
      </c>
      <c r="M269" s="24">
        <v>0</v>
      </c>
      <c r="N269" s="24">
        <v>0</v>
      </c>
      <c r="O269" s="24">
        <v>0</v>
      </c>
      <c r="P269" s="24">
        <v>0</v>
      </c>
      <c r="Q269" s="24">
        <v>0</v>
      </c>
      <c r="R269" s="24">
        <v>0</v>
      </c>
      <c r="S269" s="24">
        <v>0</v>
      </c>
      <c r="T269" s="24">
        <v>0</v>
      </c>
      <c r="U269" s="24">
        <v>0</v>
      </c>
      <c r="V269" s="24">
        <v>0</v>
      </c>
      <c r="W269" s="24">
        <v>0</v>
      </c>
      <c r="X269" s="24">
        <v>0</v>
      </c>
      <c r="Y269" s="24">
        <v>0</v>
      </c>
      <c r="Z269" s="24">
        <v>0</v>
      </c>
      <c r="AA269" s="24">
        <v>0</v>
      </c>
      <c r="AB269" s="24">
        <v>0</v>
      </c>
      <c r="AC269" s="24">
        <v>0</v>
      </c>
      <c r="AD269" s="24">
        <v>0</v>
      </c>
      <c r="AE269" s="24">
        <v>0</v>
      </c>
    </row>
    <row r="270" spans="1:31" ht="15">
      <c r="A270" s="25" t="s">
        <v>26</v>
      </c>
      <c r="B270" s="24">
        <v>0</v>
      </c>
      <c r="C270" s="24">
        <v>0</v>
      </c>
      <c r="D270" s="24">
        <v>0</v>
      </c>
      <c r="E270" s="24">
        <v>0</v>
      </c>
      <c r="F270" s="24">
        <v>0</v>
      </c>
      <c r="G270" s="24">
        <v>0</v>
      </c>
      <c r="H270" s="24">
        <v>0</v>
      </c>
      <c r="I270" s="24">
        <v>0</v>
      </c>
      <c r="J270" s="24">
        <v>0</v>
      </c>
      <c r="K270" s="24">
        <v>0</v>
      </c>
      <c r="L270" s="24">
        <v>0</v>
      </c>
      <c r="M270" s="24">
        <v>0</v>
      </c>
      <c r="N270" s="24">
        <v>0</v>
      </c>
      <c r="O270" s="24">
        <v>0</v>
      </c>
      <c r="P270" s="24">
        <v>0</v>
      </c>
      <c r="Q270" s="24">
        <v>0</v>
      </c>
      <c r="R270" s="24">
        <v>0</v>
      </c>
      <c r="S270" s="24">
        <v>0</v>
      </c>
      <c r="T270" s="24">
        <v>0</v>
      </c>
      <c r="U270" s="24">
        <v>0</v>
      </c>
      <c r="V270" s="24">
        <v>0</v>
      </c>
      <c r="W270" s="24">
        <v>0</v>
      </c>
      <c r="X270" s="24">
        <v>0</v>
      </c>
      <c r="Y270" s="24">
        <v>0</v>
      </c>
      <c r="Z270" s="24">
        <v>0</v>
      </c>
      <c r="AA270" s="24">
        <v>0</v>
      </c>
      <c r="AB270" s="24">
        <v>0</v>
      </c>
      <c r="AC270" s="24">
        <v>0</v>
      </c>
      <c r="AD270" s="24">
        <v>0</v>
      </c>
      <c r="AE270" s="24">
        <v>0</v>
      </c>
    </row>
    <row r="271" spans="1:31" ht="15">
      <c r="A271" s="25" t="s">
        <v>27</v>
      </c>
      <c r="B271" s="24">
        <v>0</v>
      </c>
      <c r="C271" s="24">
        <v>0</v>
      </c>
      <c r="D271" s="24">
        <v>0</v>
      </c>
      <c r="E271" s="24">
        <v>0</v>
      </c>
      <c r="F271" s="24">
        <v>0</v>
      </c>
      <c r="G271" s="24">
        <v>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0</v>
      </c>
      <c r="Q271" s="24">
        <v>0</v>
      </c>
      <c r="R271" s="24">
        <v>0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0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</row>
    <row r="272" spans="1:31" ht="15">
      <c r="A272" s="25" t="s">
        <v>28</v>
      </c>
      <c r="B272" s="24">
        <v>0</v>
      </c>
      <c r="C272" s="24">
        <v>0</v>
      </c>
      <c r="D272" s="24">
        <v>0</v>
      </c>
      <c r="E272" s="24">
        <v>0</v>
      </c>
      <c r="F272" s="24">
        <v>0</v>
      </c>
      <c r="G272" s="24">
        <v>0</v>
      </c>
      <c r="H272" s="24">
        <v>0</v>
      </c>
      <c r="I272" s="24">
        <v>0</v>
      </c>
      <c r="J272" s="24">
        <v>0</v>
      </c>
      <c r="K272" s="24">
        <v>0</v>
      </c>
      <c r="L272" s="24">
        <v>0</v>
      </c>
      <c r="M272" s="24">
        <v>0</v>
      </c>
      <c r="N272" s="24">
        <v>0</v>
      </c>
      <c r="O272" s="24">
        <v>0</v>
      </c>
      <c r="P272" s="24">
        <v>0</v>
      </c>
      <c r="Q272" s="24">
        <v>0</v>
      </c>
      <c r="R272" s="24">
        <v>0</v>
      </c>
      <c r="S272" s="24">
        <v>0</v>
      </c>
      <c r="T272" s="24">
        <v>0</v>
      </c>
      <c r="U272" s="24">
        <v>0</v>
      </c>
      <c r="V272" s="24">
        <v>0</v>
      </c>
      <c r="W272" s="24">
        <v>0</v>
      </c>
      <c r="X272" s="24">
        <v>0</v>
      </c>
      <c r="Y272" s="24">
        <v>0</v>
      </c>
      <c r="Z272" s="24">
        <v>0</v>
      </c>
      <c r="AA272" s="24">
        <v>0</v>
      </c>
      <c r="AB272" s="24">
        <v>0</v>
      </c>
      <c r="AC272" s="24">
        <v>0</v>
      </c>
      <c r="AD272" s="24">
        <v>0</v>
      </c>
      <c r="AE272" s="24">
        <v>0</v>
      </c>
    </row>
    <row r="273" spans="1:31" ht="15">
      <c r="A273" s="25" t="s">
        <v>29</v>
      </c>
      <c r="B273" s="24">
        <v>0</v>
      </c>
      <c r="C273" s="24">
        <v>0</v>
      </c>
      <c r="D273" s="24">
        <v>0</v>
      </c>
      <c r="E273" s="24">
        <v>0</v>
      </c>
      <c r="F273" s="24">
        <v>0</v>
      </c>
      <c r="G273" s="24">
        <v>0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0</v>
      </c>
      <c r="N273" s="24">
        <v>0</v>
      </c>
      <c r="O273" s="24">
        <v>0</v>
      </c>
      <c r="P273" s="24">
        <v>0</v>
      </c>
      <c r="Q273" s="24">
        <v>0</v>
      </c>
      <c r="R273" s="24">
        <v>0</v>
      </c>
      <c r="S273" s="24">
        <v>0</v>
      </c>
      <c r="T273" s="24">
        <v>0</v>
      </c>
      <c r="U273" s="24">
        <v>0</v>
      </c>
      <c r="V273" s="24">
        <v>0</v>
      </c>
      <c r="W273" s="24">
        <v>0</v>
      </c>
      <c r="X273" s="24">
        <v>0</v>
      </c>
      <c r="Y273" s="24">
        <v>0</v>
      </c>
      <c r="Z273" s="24">
        <v>0</v>
      </c>
      <c r="AA273" s="24">
        <v>0</v>
      </c>
      <c r="AB273" s="24">
        <v>0</v>
      </c>
      <c r="AC273" s="24">
        <v>0</v>
      </c>
      <c r="AD273" s="24">
        <v>0</v>
      </c>
      <c r="AE273" s="24">
        <v>0</v>
      </c>
    </row>
    <row r="274" spans="1:31" ht="15">
      <c r="A274" s="25" t="s">
        <v>7</v>
      </c>
      <c r="B274" s="24">
        <v>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0</v>
      </c>
      <c r="AE274" s="24">
        <v>0</v>
      </c>
    </row>
    <row r="275" spans="1:31" ht="15">
      <c r="A275" s="25" t="s">
        <v>30</v>
      </c>
      <c r="B275" s="24">
        <v>0</v>
      </c>
      <c r="C275" s="24">
        <v>0</v>
      </c>
      <c r="D275" s="24">
        <v>0</v>
      </c>
      <c r="E275" s="24">
        <v>0</v>
      </c>
      <c r="F275" s="24">
        <v>0</v>
      </c>
      <c r="G275" s="24">
        <v>0</v>
      </c>
      <c r="H275" s="24">
        <v>0</v>
      </c>
      <c r="I275" s="24">
        <v>0</v>
      </c>
      <c r="J275" s="24">
        <v>0</v>
      </c>
      <c r="K275" s="24">
        <v>0</v>
      </c>
      <c r="L275" s="24">
        <v>0</v>
      </c>
      <c r="M275" s="24">
        <v>0</v>
      </c>
      <c r="N275" s="24">
        <v>0</v>
      </c>
      <c r="O275" s="24">
        <v>0</v>
      </c>
      <c r="P275" s="24">
        <v>0</v>
      </c>
      <c r="Q275" s="24">
        <v>0</v>
      </c>
      <c r="R275" s="24">
        <v>0</v>
      </c>
      <c r="S275" s="24">
        <v>0</v>
      </c>
      <c r="T275" s="24">
        <v>0</v>
      </c>
      <c r="U275" s="24">
        <v>0</v>
      </c>
      <c r="V275" s="24">
        <v>0</v>
      </c>
      <c r="W275" s="24">
        <v>0</v>
      </c>
      <c r="X275" s="24">
        <v>0</v>
      </c>
      <c r="Y275" s="24">
        <v>0</v>
      </c>
      <c r="Z275" s="24">
        <v>0</v>
      </c>
      <c r="AA275" s="24">
        <v>0</v>
      </c>
      <c r="AB275" s="24">
        <v>0</v>
      </c>
      <c r="AC275" s="24">
        <v>0</v>
      </c>
      <c r="AD275" s="24">
        <v>0</v>
      </c>
      <c r="AE275" s="24">
        <v>0</v>
      </c>
    </row>
    <row r="276" spans="1:31" ht="15">
      <c r="A276" s="25" t="s">
        <v>31</v>
      </c>
      <c r="B276" s="24">
        <v>0</v>
      </c>
      <c r="C276" s="24">
        <v>0</v>
      </c>
      <c r="D276" s="24">
        <v>0</v>
      </c>
      <c r="E276" s="24">
        <v>0</v>
      </c>
      <c r="F276" s="24">
        <v>0</v>
      </c>
      <c r="G276" s="24">
        <v>0</v>
      </c>
      <c r="H276" s="24">
        <v>0</v>
      </c>
      <c r="I276" s="24">
        <v>0</v>
      </c>
      <c r="J276" s="24">
        <v>0</v>
      </c>
      <c r="K276" s="24">
        <v>0</v>
      </c>
      <c r="L276" s="24">
        <v>0</v>
      </c>
      <c r="M276" s="24">
        <v>0</v>
      </c>
      <c r="N276" s="24">
        <v>0</v>
      </c>
      <c r="O276" s="24">
        <v>0</v>
      </c>
      <c r="P276" s="24">
        <v>0</v>
      </c>
      <c r="Q276" s="24">
        <v>0</v>
      </c>
      <c r="R276" s="24">
        <v>0</v>
      </c>
      <c r="S276" s="24">
        <v>0</v>
      </c>
      <c r="T276" s="24">
        <v>0</v>
      </c>
      <c r="U276" s="24">
        <v>0</v>
      </c>
      <c r="V276" s="24">
        <v>0</v>
      </c>
      <c r="W276" s="24">
        <v>0</v>
      </c>
      <c r="X276" s="24">
        <v>0</v>
      </c>
      <c r="Y276" s="24">
        <v>0</v>
      </c>
      <c r="Z276" s="24">
        <v>0</v>
      </c>
      <c r="AA276" s="24">
        <v>0</v>
      </c>
      <c r="AB276" s="24">
        <v>0</v>
      </c>
      <c r="AC276" s="24">
        <v>0</v>
      </c>
      <c r="AD276" s="24">
        <v>0</v>
      </c>
      <c r="AE276" s="24">
        <v>0</v>
      </c>
    </row>
    <row r="277" spans="1:31" ht="15">
      <c r="A277" s="25" t="s">
        <v>13</v>
      </c>
      <c r="B277" s="24">
        <v>0</v>
      </c>
      <c r="C277" s="24">
        <v>0</v>
      </c>
      <c r="D277" s="24">
        <v>0</v>
      </c>
      <c r="E277" s="24">
        <v>0</v>
      </c>
      <c r="F277" s="24">
        <v>0</v>
      </c>
      <c r="G277" s="24">
        <v>0</v>
      </c>
      <c r="H277" s="24">
        <v>0</v>
      </c>
      <c r="I277" s="24">
        <v>0</v>
      </c>
      <c r="J277" s="24">
        <v>0</v>
      </c>
      <c r="K277" s="24">
        <v>0</v>
      </c>
      <c r="L277" s="24">
        <v>0</v>
      </c>
      <c r="M277" s="24">
        <v>0</v>
      </c>
      <c r="N277" s="24">
        <v>0</v>
      </c>
      <c r="O277" s="24">
        <v>0</v>
      </c>
      <c r="P277" s="24">
        <v>0</v>
      </c>
      <c r="Q277" s="24">
        <v>0</v>
      </c>
      <c r="R277" s="24">
        <v>0</v>
      </c>
      <c r="S277" s="24">
        <v>0</v>
      </c>
      <c r="T277" s="24">
        <v>0</v>
      </c>
      <c r="U277" s="24">
        <v>0</v>
      </c>
      <c r="V277" s="24">
        <v>0</v>
      </c>
      <c r="W277" s="24">
        <v>0</v>
      </c>
      <c r="X277" s="24">
        <v>0</v>
      </c>
      <c r="Y277" s="24">
        <v>0</v>
      </c>
      <c r="Z277" s="24">
        <v>0</v>
      </c>
      <c r="AA277" s="24">
        <v>0</v>
      </c>
      <c r="AB277" s="24">
        <v>0</v>
      </c>
      <c r="AC277" s="24">
        <v>0</v>
      </c>
      <c r="AD277" s="24">
        <v>0</v>
      </c>
      <c r="AE277" s="24">
        <v>0</v>
      </c>
    </row>
    <row r="278" spans="1:31" ht="15">
      <c r="A278" s="25" t="s">
        <v>32</v>
      </c>
      <c r="B278" s="24">
        <v>0</v>
      </c>
      <c r="C278" s="24">
        <v>0</v>
      </c>
      <c r="D278" s="24">
        <v>0</v>
      </c>
      <c r="E278" s="24">
        <v>0</v>
      </c>
      <c r="F278" s="24">
        <v>0</v>
      </c>
      <c r="G278" s="24">
        <v>0</v>
      </c>
      <c r="H278" s="24">
        <v>0</v>
      </c>
      <c r="I278" s="24">
        <v>0</v>
      </c>
      <c r="J278" s="24">
        <v>0</v>
      </c>
      <c r="K278" s="24">
        <v>0</v>
      </c>
      <c r="L278" s="24">
        <v>0</v>
      </c>
      <c r="M278" s="24">
        <v>0</v>
      </c>
      <c r="N278" s="24">
        <v>0</v>
      </c>
      <c r="O278" s="24">
        <v>0</v>
      </c>
      <c r="P278" s="24">
        <v>0</v>
      </c>
      <c r="Q278" s="24">
        <v>0</v>
      </c>
      <c r="R278" s="24">
        <v>0</v>
      </c>
      <c r="S278" s="24">
        <v>0</v>
      </c>
      <c r="T278" s="24">
        <v>0</v>
      </c>
      <c r="U278" s="24">
        <v>0</v>
      </c>
      <c r="V278" s="24">
        <v>0</v>
      </c>
      <c r="W278" s="24">
        <v>0</v>
      </c>
      <c r="X278" s="24">
        <v>0</v>
      </c>
      <c r="Y278" s="24">
        <v>0</v>
      </c>
      <c r="Z278" s="24">
        <v>0</v>
      </c>
      <c r="AA278" s="24">
        <v>0</v>
      </c>
      <c r="AB278" s="24">
        <v>0</v>
      </c>
      <c r="AC278" s="24">
        <v>0</v>
      </c>
      <c r="AD278" s="24">
        <v>0</v>
      </c>
      <c r="AE278" s="24">
        <v>0</v>
      </c>
    </row>
    <row r="279" spans="1:31" ht="15">
      <c r="A279" s="25" t="s">
        <v>33</v>
      </c>
      <c r="B279" s="24">
        <v>0</v>
      </c>
      <c r="C279" s="24">
        <v>0</v>
      </c>
      <c r="D279" s="24">
        <v>0</v>
      </c>
      <c r="E279" s="24">
        <v>0</v>
      </c>
      <c r="F279" s="24">
        <v>0</v>
      </c>
      <c r="G279" s="24">
        <v>0</v>
      </c>
      <c r="H279" s="24">
        <v>0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0</v>
      </c>
      <c r="O279" s="24">
        <v>0</v>
      </c>
      <c r="P279" s="24">
        <v>0</v>
      </c>
      <c r="Q279" s="24">
        <v>0</v>
      </c>
      <c r="R279" s="24">
        <v>0</v>
      </c>
      <c r="S279" s="24">
        <v>0</v>
      </c>
      <c r="T279" s="24">
        <v>0</v>
      </c>
      <c r="U279" s="24">
        <v>0</v>
      </c>
      <c r="V279" s="24">
        <v>0</v>
      </c>
      <c r="W279" s="24">
        <v>0</v>
      </c>
      <c r="X279" s="24">
        <v>0</v>
      </c>
      <c r="Y279" s="24">
        <v>0</v>
      </c>
      <c r="Z279" s="24">
        <v>0</v>
      </c>
      <c r="AA279" s="24">
        <v>0</v>
      </c>
      <c r="AB279" s="24">
        <v>0</v>
      </c>
      <c r="AC279" s="24">
        <v>0</v>
      </c>
      <c r="AD279" s="24">
        <v>0</v>
      </c>
      <c r="AE279" s="24">
        <v>0</v>
      </c>
    </row>
    <row r="280" spans="1:31" ht="15">
      <c r="A280" s="25" t="s">
        <v>34</v>
      </c>
      <c r="B280" s="24">
        <v>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0</v>
      </c>
      <c r="Q280" s="24">
        <v>0</v>
      </c>
      <c r="R280" s="24">
        <v>0</v>
      </c>
      <c r="S280" s="24">
        <v>0</v>
      </c>
      <c r="T280" s="24">
        <v>0</v>
      </c>
      <c r="U280" s="24">
        <v>0</v>
      </c>
      <c r="V280" s="24">
        <v>0</v>
      </c>
      <c r="W280" s="24">
        <v>0</v>
      </c>
      <c r="X280" s="24">
        <v>0</v>
      </c>
      <c r="Y280" s="24">
        <v>0</v>
      </c>
      <c r="Z280" s="24">
        <v>0</v>
      </c>
      <c r="AA280" s="24">
        <v>0</v>
      </c>
      <c r="AB280" s="24">
        <v>0</v>
      </c>
      <c r="AC280" s="24">
        <v>0</v>
      </c>
      <c r="AD280" s="24">
        <v>0</v>
      </c>
      <c r="AE280" s="24">
        <v>0</v>
      </c>
    </row>
    <row r="281" spans="1:31" ht="15">
      <c r="A281" s="25" t="s">
        <v>35</v>
      </c>
      <c r="B281" s="24">
        <v>0</v>
      </c>
      <c r="C281" s="24">
        <v>0</v>
      </c>
      <c r="D281" s="24">
        <v>0</v>
      </c>
      <c r="E281" s="24">
        <v>0</v>
      </c>
      <c r="F281" s="24">
        <v>0</v>
      </c>
      <c r="G281" s="24">
        <v>0</v>
      </c>
      <c r="H281" s="24">
        <v>0</v>
      </c>
      <c r="I281" s="24">
        <v>0</v>
      </c>
      <c r="J281" s="24">
        <v>0</v>
      </c>
      <c r="K281" s="24">
        <v>0</v>
      </c>
      <c r="L281" s="24">
        <v>0</v>
      </c>
      <c r="M281" s="24">
        <v>0</v>
      </c>
      <c r="N281" s="24">
        <v>0</v>
      </c>
      <c r="O281" s="24">
        <v>0</v>
      </c>
      <c r="P281" s="24">
        <v>0</v>
      </c>
      <c r="Q281" s="24">
        <v>0</v>
      </c>
      <c r="R281" s="24">
        <v>0</v>
      </c>
      <c r="S281" s="24">
        <v>0</v>
      </c>
      <c r="T281" s="24">
        <v>0</v>
      </c>
      <c r="U281" s="24">
        <v>0</v>
      </c>
      <c r="V281" s="24">
        <v>0</v>
      </c>
      <c r="W281" s="24">
        <v>0</v>
      </c>
      <c r="X281" s="24">
        <v>0</v>
      </c>
      <c r="Y281" s="24">
        <v>0</v>
      </c>
      <c r="Z281" s="24">
        <v>0</v>
      </c>
      <c r="AA281" s="24">
        <v>0</v>
      </c>
      <c r="AB281" s="24">
        <v>0</v>
      </c>
      <c r="AC281" s="24">
        <v>0</v>
      </c>
      <c r="AD281" s="24">
        <v>0</v>
      </c>
      <c r="AE281" s="24">
        <v>0</v>
      </c>
    </row>
    <row r="282" spans="1:31" ht="15">
      <c r="A282" s="25" t="s">
        <v>36</v>
      </c>
      <c r="B282" s="24">
        <v>0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</row>
    <row r="283" spans="1:31" ht="15">
      <c r="A283" s="25" t="s">
        <v>37</v>
      </c>
      <c r="B283" s="24">
        <v>0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</row>
    <row r="284" spans="1:31" ht="15">
      <c r="A284" s="25" t="s">
        <v>38</v>
      </c>
      <c r="B284" s="24">
        <v>0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</row>
    <row r="285" spans="1:31" ht="15">
      <c r="A285" s="25" t="s">
        <v>167</v>
      </c>
      <c r="B285" s="24">
        <v>0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</row>
    <row r="286" spans="1:31" ht="15">
      <c r="A286" s="25" t="s">
        <v>168</v>
      </c>
      <c r="B286" s="24">
        <v>0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</row>
    <row r="287" spans="1:31" ht="15">
      <c r="A287" s="25" t="s">
        <v>169</v>
      </c>
      <c r="B287" s="24">
        <v>0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</row>
  </sheetData>
  <sheetProtection password="DD7B" sheet="1"/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N183"/>
  <sheetViews>
    <sheetView topLeftCell="A94" zoomScale="75" workbookViewId="0">
      <selection activeCell="E92" sqref="E92"/>
    </sheetView>
  </sheetViews>
  <sheetFormatPr defaultColWidth="12.5703125" defaultRowHeight="12.75"/>
  <cols>
    <col min="1" max="1" width="30.140625" style="2" customWidth="1"/>
    <col min="2" max="2" width="14.7109375" style="2" customWidth="1"/>
    <col min="3" max="3" width="15.5703125" style="2" customWidth="1"/>
    <col min="4" max="4" width="13" style="2" customWidth="1"/>
    <col min="5" max="5" width="13.7109375" style="2" customWidth="1"/>
    <col min="6" max="6" width="16.28515625" style="2" customWidth="1"/>
    <col min="7" max="7" width="11.85546875" style="2" bestFit="1" customWidth="1"/>
    <col min="8" max="10" width="12.5703125" style="2" customWidth="1"/>
    <col min="11" max="16384" width="12.5703125" style="2"/>
  </cols>
  <sheetData>
    <row r="1" spans="1:14">
      <c r="A1" s="1" t="e">
        <f>'Results of MISCAN HPV_cyt2x_90%'!#REF!</f>
        <v>#REF!</v>
      </c>
      <c r="F1" s="4"/>
      <c r="I1" s="4"/>
      <c r="K1" s="3"/>
      <c r="L1" s="3"/>
      <c r="M1" s="3"/>
      <c r="N1" s="3"/>
    </row>
    <row r="2" spans="1:14">
      <c r="A2" s="6" t="s">
        <v>87</v>
      </c>
      <c r="B2" s="6"/>
      <c r="C2" s="6"/>
      <c r="D2" s="6"/>
      <c r="E2" s="6"/>
      <c r="F2" s="16"/>
      <c r="G2" s="6"/>
      <c r="H2" s="6"/>
      <c r="I2" s="16"/>
      <c r="J2" s="6"/>
      <c r="K2" s="3"/>
      <c r="L2"/>
      <c r="M2"/>
    </row>
    <row r="3" spans="1:14">
      <c r="A3" s="6" t="s">
        <v>88</v>
      </c>
      <c r="B3" s="7">
        <f>'Results of MISCAN HPV_cyt2x_90%'!B2</f>
        <v>0</v>
      </c>
      <c r="C3" s="7"/>
      <c r="D3" s="7"/>
      <c r="E3" s="7">
        <f>'Results of MISCAN HPV_cyt2x_90%'!D2</f>
        <v>0.03</v>
      </c>
      <c r="F3" s="4"/>
      <c r="G3" s="7"/>
      <c r="H3" s="7">
        <f>'Results of MISCAN HPV_cyt2x_90%'!F2</f>
        <v>0.03</v>
      </c>
      <c r="I3" s="16"/>
      <c r="J3" s="6"/>
      <c r="K3" s="3"/>
      <c r="L3"/>
      <c r="M3"/>
    </row>
    <row r="4" spans="1:14">
      <c r="A4" s="6"/>
      <c r="B4" s="6" t="s">
        <v>89</v>
      </c>
      <c r="C4" s="16"/>
      <c r="D4" s="6"/>
      <c r="E4" s="6" t="s">
        <v>89</v>
      </c>
      <c r="F4" s="16"/>
      <c r="G4" s="6"/>
      <c r="H4" s="6" t="s">
        <v>89</v>
      </c>
      <c r="I4" s="16"/>
      <c r="J4" s="6"/>
      <c r="K4" s="3"/>
      <c r="L4"/>
      <c r="M4"/>
    </row>
    <row r="5" spans="1:14">
      <c r="A5" s="6" t="s">
        <v>91</v>
      </c>
      <c r="B5" s="8">
        <f>'Results of MISCAN HPV_cyt2x_90%'!B4</f>
        <v>5709798</v>
      </c>
      <c r="C5" s="16"/>
      <c r="D5" s="6"/>
      <c r="E5" s="8">
        <f>'Results of MISCAN HPV_cyt2x_90%'!D4</f>
        <v>5187269.4000000004</v>
      </c>
      <c r="F5" s="16"/>
      <c r="G5" s="6"/>
      <c r="H5" s="8">
        <f>'Results of MISCAN HPV_cyt2x_90%'!F4</f>
        <v>5187269.4000000004</v>
      </c>
      <c r="I5" s="16"/>
      <c r="J5" s="6"/>
      <c r="K5" s="3"/>
      <c r="L5"/>
      <c r="M5"/>
    </row>
    <row r="6" spans="1:14">
      <c r="A6" s="6" t="s">
        <v>92</v>
      </c>
      <c r="B6" s="8">
        <f>'Results of MISCAN HPV_cyt2x_90%'!B5-'Results of MISCAN HPV_cyt2x_90%'!B11</f>
        <v>17978303</v>
      </c>
      <c r="C6" s="16"/>
      <c r="D6" s="6"/>
      <c r="E6" s="8">
        <f>'Results of MISCAN HPV_cyt2x_90%'!D5-'Results of MISCAN HPV_cyt2x_90%'!D11</f>
        <v>10880666.4</v>
      </c>
      <c r="F6" s="16"/>
      <c r="G6" s="6"/>
      <c r="H6" s="8">
        <f>'Results of MISCAN HPV_cyt2x_90%'!F5-'Results of MISCAN HPV_cyt2x_90%'!F11</f>
        <v>10880666.4</v>
      </c>
      <c r="I6" s="16"/>
      <c r="J6" s="6"/>
      <c r="K6" s="3"/>
      <c r="L6"/>
      <c r="M6"/>
    </row>
    <row r="7" spans="1:14">
      <c r="A7" s="6" t="s">
        <v>93</v>
      </c>
      <c r="B7" s="6">
        <f>+SUM(B5:B6)</f>
        <v>23688101</v>
      </c>
      <c r="C7" s="16"/>
      <c r="D7" s="6"/>
      <c r="E7" s="6">
        <f>+SUM(E5:E6)</f>
        <v>16067935.800000001</v>
      </c>
      <c r="F7" s="16"/>
      <c r="G7" s="6"/>
      <c r="H7" s="6">
        <f>+SUM(H5:H6)</f>
        <v>16067935.800000001</v>
      </c>
      <c r="I7" s="16"/>
      <c r="J7" s="6"/>
      <c r="K7" s="3"/>
      <c r="L7"/>
      <c r="M7"/>
    </row>
    <row r="8" spans="1:14">
      <c r="A8" s="6" t="s">
        <v>94</v>
      </c>
      <c r="B8" s="8">
        <f>'Results of MISCAN HPV_cyt2x_90%'!B6</f>
        <v>4959612</v>
      </c>
      <c r="C8" s="16"/>
      <c r="D8" s="6"/>
      <c r="E8" s="8">
        <f>'Results of MISCAN HPV_cyt2x_90%'!D6</f>
        <v>4379155.5</v>
      </c>
      <c r="F8" s="16"/>
      <c r="G8" s="6"/>
      <c r="H8" s="8">
        <f>'Results of MISCAN HPV_cyt2x_90%'!F6</f>
        <v>4379155.5</v>
      </c>
      <c r="I8" s="16"/>
      <c r="J8" s="6"/>
      <c r="K8" s="3"/>
      <c r="L8"/>
      <c r="M8"/>
    </row>
    <row r="9" spans="1:14">
      <c r="A9" s="6" t="s">
        <v>95</v>
      </c>
      <c r="B9" s="8">
        <f>'Results of MISCAN HPV_cyt2x_90%'!B7</f>
        <v>12112401</v>
      </c>
      <c r="C9" s="16"/>
      <c r="D9" s="6"/>
      <c r="E9" s="8">
        <f>'Results of MISCAN HPV_cyt2x_90%'!D7</f>
        <v>7200537.5</v>
      </c>
      <c r="F9" s="16"/>
      <c r="G9" s="6"/>
      <c r="H9" s="8">
        <f>'Results of MISCAN HPV_cyt2x_90%'!F7</f>
        <v>7200537.5</v>
      </c>
      <c r="I9" s="16"/>
      <c r="J9" s="6"/>
      <c r="K9" s="3"/>
      <c r="L9"/>
      <c r="M9"/>
    </row>
    <row r="10" spans="1:14">
      <c r="A10" s="6" t="s">
        <v>96</v>
      </c>
      <c r="B10" s="6">
        <f>+SUM(B8:B9)</f>
        <v>17072013</v>
      </c>
      <c r="C10" s="16"/>
      <c r="D10" s="6"/>
      <c r="E10" s="6">
        <f>+SUM(E8:E9)</f>
        <v>11579693</v>
      </c>
      <c r="F10" s="16"/>
      <c r="G10" s="6"/>
      <c r="H10" s="6">
        <f>+SUM(H8:H9)</f>
        <v>11579693</v>
      </c>
      <c r="I10" s="16"/>
      <c r="J10" s="6"/>
      <c r="K10" s="3"/>
      <c r="L10"/>
      <c r="M10"/>
    </row>
    <row r="11" spans="1:14">
      <c r="A11" s="6" t="s">
        <v>97</v>
      </c>
      <c r="B11" s="9">
        <f>'Results of MISCAN HPV_cyt2x_90%'!B11</f>
        <v>899722</v>
      </c>
      <c r="C11" s="21"/>
      <c r="D11" s="6"/>
      <c r="E11" s="9">
        <f>'Results of MISCAN HPV_cyt2x_90%'!D11</f>
        <v>644946.19999999995</v>
      </c>
      <c r="F11" s="21"/>
      <c r="G11" s="6"/>
      <c r="H11" s="9">
        <f>'Results of MISCAN HPV_cyt2x_90%'!F11</f>
        <v>644946.19999999995</v>
      </c>
      <c r="I11" s="21"/>
      <c r="J11" s="6"/>
      <c r="K11" s="3"/>
      <c r="L11"/>
      <c r="M11"/>
    </row>
    <row r="12" spans="1:14" s="5" customFormat="1">
      <c r="A12" s="6"/>
      <c r="B12" s="6"/>
      <c r="C12" s="6"/>
      <c r="D12" s="6"/>
      <c r="E12" s="6"/>
      <c r="F12" s="16"/>
      <c r="G12" s="6"/>
      <c r="H12" s="6"/>
      <c r="I12" s="16"/>
      <c r="J12" s="6"/>
      <c r="K12" s="3"/>
      <c r="L12"/>
      <c r="M12"/>
      <c r="N12" s="2"/>
    </row>
    <row r="13" spans="1:14">
      <c r="A13" s="10" t="s">
        <v>177</v>
      </c>
      <c r="B13" s="17"/>
      <c r="C13" s="11" t="s">
        <v>98</v>
      </c>
      <c r="D13" s="11" t="s">
        <v>99</v>
      </c>
      <c r="E13" s="6"/>
      <c r="F13" s="6"/>
      <c r="G13" s="16"/>
      <c r="H13" s="16"/>
      <c r="I13" s="16"/>
      <c r="J13" s="6"/>
      <c r="K13" s="3"/>
      <c r="L13"/>
      <c r="M13"/>
    </row>
    <row r="14" spans="1:14">
      <c r="A14" s="10" t="s">
        <v>100</v>
      </c>
      <c r="B14" s="17">
        <f>IF(Parameters!B$24,IF(Parameters!B$25,Parameters!B13,Parameters!C13),IF(Parameters!B$25,Parameters!D13,Parameters!E13))</f>
        <v>4.6500000000000004</v>
      </c>
      <c r="C14" s="12">
        <v>0</v>
      </c>
      <c r="D14" s="12">
        <v>0</v>
      </c>
      <c r="E14" s="6"/>
      <c r="F14" s="6"/>
      <c r="G14" s="16"/>
      <c r="H14" s="16"/>
      <c r="I14" s="16"/>
      <c r="J14" s="6"/>
      <c r="K14" s="3"/>
      <c r="L14"/>
      <c r="M14"/>
    </row>
    <row r="15" spans="1:14" s="5" customFormat="1">
      <c r="A15" s="10" t="s">
        <v>186</v>
      </c>
      <c r="B15" s="17">
        <f>IF(Parameters!B$24,IF(Parameters!B$25,Parameters!B15,Parameters!C15),IF(Parameters!B$25,Parameters!D15,Parameters!E15))-IF(Parameters!B$24,Parameters!F15,0)</f>
        <v>26.06</v>
      </c>
      <c r="C15" s="12">
        <f>IF(Parameters!B$24=0,Parameters!B23,0)</f>
        <v>0</v>
      </c>
      <c r="D15" s="12">
        <v>3.7999999999999999E-2</v>
      </c>
      <c r="E15" s="6"/>
      <c r="F15" s="6"/>
      <c r="G15" s="16"/>
      <c r="H15" s="16"/>
      <c r="I15" s="16"/>
      <c r="J15" s="6"/>
      <c r="K15" s="3"/>
      <c r="L15"/>
      <c r="M15"/>
      <c r="N15" s="2"/>
    </row>
    <row r="16" spans="1:14" s="5" customFormat="1">
      <c r="A16" s="10" t="s">
        <v>187</v>
      </c>
      <c r="B16" s="17">
        <f>IF(Parameters!B$24,IF(Parameters!B$25,Parameters!B15,Parameters!C15),IF(Parameters!B$25,Parameters!D15,Parameters!E15))</f>
        <v>53.75</v>
      </c>
      <c r="C16" s="12">
        <f>Parameters!B23</f>
        <v>6.0000000000000001E-3</v>
      </c>
      <c r="D16" s="12">
        <v>0.5</v>
      </c>
      <c r="E16" s="6"/>
      <c r="F16" s="6"/>
      <c r="G16" s="16"/>
      <c r="H16" s="16"/>
      <c r="I16" s="16"/>
      <c r="J16" s="6"/>
      <c r="K16" s="3"/>
      <c r="L16"/>
      <c r="M16"/>
      <c r="N16" s="2"/>
    </row>
    <row r="17" spans="1:14" s="5" customFormat="1">
      <c r="A17" s="10" t="s">
        <v>175</v>
      </c>
      <c r="B17" s="17">
        <f>IF(Parameters!B$24,IF(Parameters!B$25,Parameters!B16,Parameters!C16),IF(Parameters!B$25,Parameters!D16,Parameters!E16))</f>
        <v>64.740000000000009</v>
      </c>
      <c r="C17" s="12">
        <v>6.0000000000000001E-3</v>
      </c>
      <c r="D17" s="12">
        <v>3.7999999999999999E-2</v>
      </c>
      <c r="E17" s="6"/>
      <c r="F17" s="6"/>
      <c r="G17" s="16"/>
      <c r="H17" s="16"/>
      <c r="I17" s="16"/>
      <c r="J17" s="6"/>
      <c r="K17" s="3"/>
      <c r="L17"/>
      <c r="M17"/>
      <c r="N17" s="2"/>
    </row>
    <row r="18" spans="1:14" s="5" customFormat="1">
      <c r="A18" s="10" t="s">
        <v>174</v>
      </c>
      <c r="B18" s="17">
        <f>IF(Parameters!B$24,IF(Parameters!B$25,Parameters!B17,Parameters!C17),IF(Parameters!B$25,Parameters!D17,Parameters!E17))</f>
        <v>60.93</v>
      </c>
      <c r="C18" s="12">
        <f>Parameters!B23</f>
        <v>6.0000000000000001E-3</v>
      </c>
      <c r="D18" s="12">
        <v>0.75</v>
      </c>
      <c r="E18" s="6"/>
      <c r="F18" s="6"/>
      <c r="G18" s="16"/>
      <c r="H18" s="16"/>
      <c r="I18" s="16"/>
      <c r="J18" s="6"/>
      <c r="K18" s="3"/>
      <c r="L18"/>
      <c r="M18"/>
      <c r="N18" s="2"/>
    </row>
    <row r="19" spans="1:14" s="5" customFormat="1">
      <c r="A19" s="10" t="s">
        <v>170</v>
      </c>
      <c r="B19" s="17">
        <f>IF(Parameters!B$24,IF(Parameters!B$25,Parameters!B18,Parameters!C18),IF(Parameters!B$25,Parameters!D18,Parameters!E18))</f>
        <v>85.230000000000018</v>
      </c>
      <c r="C19" s="12">
        <v>6.0000000000000001E-3</v>
      </c>
      <c r="D19" s="12">
        <v>3.7999999999999999E-2</v>
      </c>
      <c r="E19" s="6"/>
      <c r="F19" s="6"/>
      <c r="G19" s="16"/>
      <c r="H19" s="16"/>
      <c r="I19" s="16"/>
      <c r="J19" s="6"/>
      <c r="K19" s="3"/>
      <c r="L19"/>
      <c r="M19"/>
      <c r="N19" s="2"/>
    </row>
    <row r="20" spans="1:14" s="5" customFormat="1">
      <c r="A20" s="10" t="s">
        <v>171</v>
      </c>
      <c r="B20" s="17">
        <f>IF(Parameters!B$24,IF(Parameters!B$25,Parameters!B19,Parameters!C19),IF(Parameters!B$25,Parameters!D19,Parameters!E19))</f>
        <v>87.09</v>
      </c>
      <c r="C20" s="12">
        <f>Parameters!B23</f>
        <v>6.0000000000000001E-3</v>
      </c>
      <c r="D20" s="12">
        <v>0.75</v>
      </c>
      <c r="E20" s="6"/>
      <c r="F20" s="6"/>
      <c r="G20" s="16"/>
      <c r="H20" s="16"/>
      <c r="I20" s="16"/>
      <c r="J20" s="6"/>
      <c r="K20" s="3"/>
      <c r="L20"/>
      <c r="M20"/>
      <c r="N20" s="2"/>
    </row>
    <row r="21" spans="1:14" s="5" customFormat="1">
      <c r="A21" s="16"/>
      <c r="B21" s="18"/>
      <c r="C21" s="19"/>
      <c r="D21" s="19"/>
      <c r="E21" s="16"/>
      <c r="F21" s="6"/>
      <c r="G21" s="16"/>
      <c r="H21" s="16"/>
      <c r="I21" s="16"/>
      <c r="J21" s="6"/>
      <c r="K21" s="3"/>
      <c r="L21"/>
      <c r="M21"/>
      <c r="N21" s="2"/>
    </row>
    <row r="22" spans="1:14" s="5" customFormat="1">
      <c r="A22" s="16" t="s">
        <v>178</v>
      </c>
      <c r="B22" s="18"/>
      <c r="C22" s="16"/>
      <c r="D22" s="16"/>
      <c r="E22" s="16"/>
      <c r="F22" s="6"/>
      <c r="G22" s="16"/>
      <c r="H22" s="16"/>
      <c r="I22" s="16"/>
      <c r="J22" s="6"/>
      <c r="K22" s="3"/>
      <c r="L22"/>
      <c r="M22"/>
      <c r="N22" s="2"/>
    </row>
    <row r="23" spans="1:14" s="5" customFormat="1">
      <c r="A23" s="16" t="s">
        <v>179</v>
      </c>
      <c r="B23" s="20">
        <f>B7</f>
        <v>23688101</v>
      </c>
      <c r="C23" s="19">
        <f>1-SUM('Results of MISCAN HPV_cyt2x_90%'!F240:F255)/SUM('Results of MISCAN HPV_cyt2x_90%'!F240:F287)+SUM('Results of MISCAN HPV_cyt2x_90%'!F240:F255)/SUM('Results of MISCAN HPV_cyt2x_90%'!F240:F287)*Parameters!B8</f>
        <v>1</v>
      </c>
      <c r="D23" s="19"/>
      <c r="E23" s="20">
        <f>E7</f>
        <v>16067935.800000001</v>
      </c>
      <c r="F23" s="6"/>
      <c r="G23" s="16"/>
      <c r="H23" s="20">
        <f>H7</f>
        <v>16067935.800000001</v>
      </c>
      <c r="I23" s="16"/>
      <c r="J23" s="6"/>
      <c r="K23" s="3"/>
      <c r="L23"/>
      <c r="M23"/>
      <c r="N23" s="2"/>
    </row>
    <row r="24" spans="1:14" s="5" customFormat="1">
      <c r="A24" s="16" t="s">
        <v>172</v>
      </c>
      <c r="B24" s="20">
        <f>('Results of MISCAN HPV_cyt2x_90%'!B8)*C23</f>
        <v>438456</v>
      </c>
      <c r="C24" s="19"/>
      <c r="D24" s="19"/>
      <c r="E24" s="20">
        <f>('Results of MISCAN HPV_cyt2x_90%'!D8)*C23</f>
        <v>316268</v>
      </c>
      <c r="F24" s="6"/>
      <c r="G24" s="16"/>
      <c r="H24" s="20">
        <f>('Results of MISCAN HPV_cyt2x_90%'!F8)*C23</f>
        <v>316268</v>
      </c>
      <c r="I24" s="16"/>
      <c r="J24" s="6"/>
      <c r="K24" s="3"/>
      <c r="L24"/>
      <c r="M24"/>
      <c r="N24" s="2"/>
    </row>
    <row r="25" spans="1:14" s="5" customFormat="1">
      <c r="A25" s="16" t="s">
        <v>173</v>
      </c>
      <c r="B25" s="20">
        <f>(SUM('Results of MISCAN HPV_cyt2x_90%'!B38:C237)-'Results of MISCAN HPV_cyt2x_90%'!B8)*C23</f>
        <v>384201</v>
      </c>
      <c r="C25" s="19"/>
      <c r="D25" s="19"/>
      <c r="E25" s="20">
        <f>(SUM('Results of MISCAN HPV_cyt2x_90%'!L38:M237)-'Results of MISCAN HPV_cyt2x_90%'!D8)*C23</f>
        <v>272137.55433000019</v>
      </c>
      <c r="F25" s="6"/>
      <c r="G25" s="16"/>
      <c r="H25" s="20">
        <f>(SUM('Results of MISCAN HPV_cyt2x_90%'!V38:W237)-'Results of MISCAN HPV_cyt2x_90%'!F8)*C23</f>
        <v>272137.55433000019</v>
      </c>
      <c r="I25" s="16"/>
      <c r="J25" s="6"/>
      <c r="K25" s="3"/>
      <c r="L25"/>
      <c r="M25"/>
      <c r="N25" s="2"/>
    </row>
    <row r="26" spans="1:14" s="5" customFormat="1">
      <c r="A26" s="16" t="s">
        <v>175</v>
      </c>
      <c r="B26" s="20">
        <f>B10</f>
        <v>17072013</v>
      </c>
      <c r="C26" s="19"/>
      <c r="D26" s="19"/>
      <c r="E26" s="20">
        <f>E10</f>
        <v>11579693</v>
      </c>
      <c r="F26" s="6"/>
      <c r="G26" s="16"/>
      <c r="H26" s="20">
        <f>H10</f>
        <v>11579693</v>
      </c>
      <c r="I26" s="16"/>
      <c r="J26" s="6"/>
      <c r="K26" s="3"/>
      <c r="L26"/>
      <c r="M26"/>
      <c r="N26" s="2"/>
    </row>
    <row r="27" spans="1:14" s="5" customFormat="1">
      <c r="A27" s="16" t="s">
        <v>174</v>
      </c>
      <c r="B27" s="20">
        <v>0</v>
      </c>
      <c r="C27" s="19"/>
      <c r="D27" s="19"/>
      <c r="E27" s="20">
        <v>0</v>
      </c>
      <c r="F27" s="6"/>
      <c r="G27" s="16"/>
      <c r="H27" s="20">
        <v>0</v>
      </c>
      <c r="I27" s="16"/>
      <c r="J27" s="6"/>
      <c r="K27" s="3"/>
      <c r="L27"/>
      <c r="M27"/>
      <c r="N27" s="2"/>
    </row>
    <row r="28" spans="1:14" s="5" customFormat="1">
      <c r="A28" s="16" t="s">
        <v>170</v>
      </c>
      <c r="B28" s="20">
        <v>0</v>
      </c>
      <c r="C28" s="19"/>
      <c r="D28" s="19"/>
      <c r="E28" s="20">
        <v>0</v>
      </c>
      <c r="F28" s="6"/>
      <c r="G28" s="16"/>
      <c r="H28" s="20">
        <v>0</v>
      </c>
      <c r="I28" s="16"/>
      <c r="J28" s="6"/>
      <c r="K28" s="3"/>
      <c r="L28"/>
      <c r="M28"/>
      <c r="N28" s="2"/>
    </row>
    <row r="29" spans="1:14" s="5" customFormat="1">
      <c r="A29" s="16" t="s">
        <v>171</v>
      </c>
      <c r="B29" s="20">
        <v>0</v>
      </c>
      <c r="C29" s="19"/>
      <c r="D29" s="19"/>
      <c r="E29" s="20">
        <v>0</v>
      </c>
      <c r="F29" s="6"/>
      <c r="G29" s="16"/>
      <c r="H29" s="20">
        <v>0</v>
      </c>
      <c r="I29" s="16"/>
      <c r="J29" s="6"/>
      <c r="K29" s="3"/>
      <c r="L29"/>
      <c r="M29"/>
      <c r="N29" s="2"/>
    </row>
    <row r="30" spans="1:14" s="5" customFormat="1">
      <c r="A30" s="16"/>
      <c r="B30" s="18"/>
      <c r="C30" s="19"/>
      <c r="D30" s="19"/>
      <c r="E30" s="16"/>
      <c r="F30" s="16"/>
      <c r="G30" s="16"/>
      <c r="H30" s="16"/>
      <c r="I30" s="16"/>
      <c r="J30" s="6"/>
      <c r="K30" s="3"/>
      <c r="L30"/>
      <c r="M30"/>
      <c r="N30" s="2"/>
    </row>
    <row r="31" spans="1:14">
      <c r="A31" s="6" t="s">
        <v>101</v>
      </c>
      <c r="B31" s="7"/>
      <c r="C31" s="6"/>
      <c r="D31" s="6"/>
      <c r="E31" s="6"/>
      <c r="F31" s="16"/>
      <c r="G31" s="6"/>
      <c r="H31" s="6"/>
      <c r="I31" s="16"/>
      <c r="J31" s="6"/>
      <c r="K31" s="3"/>
      <c r="L31"/>
      <c r="M31"/>
    </row>
    <row r="32" spans="1:14">
      <c r="A32" s="6" t="s">
        <v>88</v>
      </c>
      <c r="B32" s="7">
        <f>+B3</f>
        <v>0</v>
      </c>
      <c r="C32" s="6"/>
      <c r="D32" s="6"/>
      <c r="E32" s="7">
        <f>+E3</f>
        <v>0.03</v>
      </c>
      <c r="F32" s="16"/>
      <c r="G32" s="6"/>
      <c r="H32" s="7">
        <f>+H3</f>
        <v>0.03</v>
      </c>
      <c r="I32" s="16"/>
      <c r="J32" s="6"/>
      <c r="K32" s="3"/>
      <c r="L32"/>
      <c r="M32"/>
    </row>
    <row r="33" spans="1:14" s="5" customFormat="1">
      <c r="A33" s="6"/>
      <c r="B33" s="6" t="str">
        <f>+B4</f>
        <v>scr.</v>
      </c>
      <c r="C33" s="6"/>
      <c r="D33" s="6"/>
      <c r="E33" s="6" t="str">
        <f>+E4</f>
        <v>scr.</v>
      </c>
      <c r="F33" s="16"/>
      <c r="G33" s="6"/>
      <c r="H33" s="6" t="str">
        <f>+H4</f>
        <v>scr.</v>
      </c>
      <c r="I33" s="16"/>
      <c r="J33" s="6"/>
      <c r="K33" s="3"/>
      <c r="L33"/>
      <c r="M33"/>
      <c r="N33" s="2"/>
    </row>
    <row r="34" spans="1:14" s="5" customFormat="1">
      <c r="A34" s="6"/>
      <c r="B34" s="6">
        <f>SUMPRODUCT($B14:$B20,B23:B29)</f>
        <v>1247468758.3800001</v>
      </c>
      <c r="C34" s="6"/>
      <c r="D34" s="6"/>
      <c r="E34" s="6">
        <f>SUMPRODUCT($B14:$B20,E23:E29)</f>
        <v>847254563.91523755</v>
      </c>
      <c r="F34" s="16"/>
      <c r="G34" s="6"/>
      <c r="H34" s="6">
        <f>SUMPRODUCT($B14:$B20,H23:H29)</f>
        <v>847254563.91523755</v>
      </c>
      <c r="I34" s="16"/>
      <c r="J34" s="6"/>
      <c r="K34" s="3"/>
      <c r="L34"/>
      <c r="M34"/>
      <c r="N34" s="2"/>
    </row>
    <row r="35" spans="1:14">
      <c r="A35" s="6"/>
      <c r="B35" s="6"/>
      <c r="C35" s="6"/>
      <c r="D35" s="6"/>
      <c r="E35" s="6"/>
      <c r="F35" s="16"/>
      <c r="G35" s="6"/>
      <c r="H35" s="6"/>
      <c r="I35" s="16"/>
      <c r="J35" s="6"/>
      <c r="K35" s="3"/>
      <c r="L35"/>
      <c r="M35"/>
    </row>
    <row r="36" spans="1:14">
      <c r="A36" s="6" t="s">
        <v>163</v>
      </c>
      <c r="B36" s="6"/>
      <c r="C36" s="6"/>
      <c r="D36" s="6"/>
      <c r="E36" s="6"/>
      <c r="F36" s="16"/>
      <c r="G36" s="6"/>
      <c r="H36" s="6"/>
      <c r="I36" s="16"/>
      <c r="J36" s="6"/>
      <c r="K36" s="3"/>
      <c r="L36"/>
      <c r="M36"/>
    </row>
    <row r="37" spans="1:14">
      <c r="A37" s="6" t="s">
        <v>88</v>
      </c>
      <c r="B37" s="7">
        <f>+B3</f>
        <v>0</v>
      </c>
      <c r="C37" s="6"/>
      <c r="D37" s="6"/>
      <c r="E37" s="7">
        <f>+E3</f>
        <v>0.03</v>
      </c>
      <c r="F37" s="16"/>
      <c r="G37" s="6"/>
      <c r="H37" s="7">
        <f>+H3</f>
        <v>0.03</v>
      </c>
      <c r="I37" s="16"/>
      <c r="J37" s="6"/>
      <c r="K37" s="3"/>
      <c r="L37"/>
      <c r="M37"/>
    </row>
    <row r="38" spans="1:14">
      <c r="A38" s="6"/>
      <c r="B38" s="6" t="str">
        <f>+B4</f>
        <v>scr.</v>
      </c>
      <c r="C38" s="6"/>
      <c r="D38" s="6"/>
      <c r="E38" s="6" t="str">
        <f>+E4</f>
        <v>scr.</v>
      </c>
      <c r="F38" s="16"/>
      <c r="G38" s="6"/>
      <c r="H38" s="6" t="str">
        <f>+H4</f>
        <v>scr.</v>
      </c>
      <c r="I38" s="16"/>
      <c r="J38" s="6"/>
      <c r="K38" s="3"/>
      <c r="L38"/>
      <c r="M38"/>
    </row>
    <row r="39" spans="1:14">
      <c r="A39" s="6"/>
      <c r="B39" s="6">
        <f>SUMPRODUCT(B23:B29,$C14:$C20,$D14:$D20)</f>
        <v>5045.0219640000005</v>
      </c>
      <c r="C39" s="6"/>
      <c r="D39" s="6"/>
      <c r="E39" s="6">
        <f>SUMPRODUCT(E23:E29,$C14:$C20,$D14:$D20)</f>
        <v>3456.5826669900002</v>
      </c>
      <c r="F39" s="16"/>
      <c r="G39" s="6"/>
      <c r="H39" s="6">
        <f>SUMPRODUCT(H23:H29,$C14:$C20,$D14:$D20)</f>
        <v>3456.5826669900002</v>
      </c>
      <c r="I39" s="16"/>
      <c r="J39" s="6"/>
      <c r="K39" s="3"/>
      <c r="L39"/>
      <c r="M39"/>
    </row>
    <row r="40" spans="1:14">
      <c r="A40" s="6"/>
      <c r="B40" s="6"/>
      <c r="C40" s="6"/>
      <c r="D40" s="6"/>
      <c r="E40" s="6"/>
      <c r="F40" s="16"/>
      <c r="G40" s="6"/>
      <c r="H40" s="6"/>
      <c r="I40" s="16"/>
      <c r="J40" s="6"/>
      <c r="K40" s="3"/>
      <c r="L40"/>
      <c r="M40"/>
    </row>
    <row r="41" spans="1:14">
      <c r="A41" s="6" t="s">
        <v>102</v>
      </c>
      <c r="B41" s="6"/>
      <c r="C41" s="6"/>
      <c r="D41" s="6"/>
      <c r="E41" s="6"/>
      <c r="F41" s="16"/>
      <c r="G41" s="6"/>
      <c r="H41" s="6"/>
      <c r="I41" s="16"/>
      <c r="J41" s="6"/>
      <c r="K41" s="3"/>
      <c r="L41"/>
      <c r="M41"/>
    </row>
    <row r="42" spans="1:14">
      <c r="A42" s="6" t="s">
        <v>88</v>
      </c>
      <c r="B42" s="7">
        <f>B32</f>
        <v>0</v>
      </c>
      <c r="C42" s="7"/>
      <c r="D42" s="7"/>
      <c r="E42" s="7">
        <f>E32</f>
        <v>0.03</v>
      </c>
      <c r="F42" s="18"/>
      <c r="G42" s="7"/>
      <c r="H42" s="7">
        <f>H32</f>
        <v>0.03</v>
      </c>
      <c r="I42" s="16"/>
      <c r="J42" s="6"/>
      <c r="K42" s="3"/>
      <c r="L42"/>
      <c r="M42"/>
    </row>
    <row r="43" spans="1:14">
      <c r="A43" s="6"/>
      <c r="B43" s="6" t="str">
        <f>B33</f>
        <v>scr.</v>
      </c>
      <c r="C43" s="6"/>
      <c r="D43" s="6"/>
      <c r="E43" s="6" t="str">
        <f>E33</f>
        <v>scr.</v>
      </c>
      <c r="F43" s="16"/>
      <c r="G43" s="6"/>
      <c r="H43" s="6" t="str">
        <f>H33</f>
        <v>scr.</v>
      </c>
      <c r="I43" s="16"/>
      <c r="J43" s="6"/>
      <c r="K43" s="3"/>
      <c r="L43"/>
      <c r="M43"/>
    </row>
    <row r="44" spans="1:14">
      <c r="A44" s="6" t="s">
        <v>103</v>
      </c>
      <c r="B44" s="13">
        <f>SUM('Results of MISCAN HPV_cyt2x_90%'!H240:H248)</f>
        <v>10574</v>
      </c>
      <c r="C44" s="6"/>
      <c r="D44" s="6"/>
      <c r="E44" s="13">
        <f>SUM('Results of MISCAN HPV_cyt2x_90%'!R240:R248)</f>
        <v>7504.6321900000003</v>
      </c>
      <c r="F44" s="16"/>
      <c r="G44" s="6"/>
      <c r="H44" s="13">
        <f>SUM('Results of MISCAN HPV_cyt2x_90%'!AB240:AB248)</f>
        <v>7504.6321900000003</v>
      </c>
      <c r="I44" s="16"/>
      <c r="J44" s="6"/>
      <c r="K44" s="3"/>
      <c r="L44"/>
      <c r="M44"/>
    </row>
    <row r="45" spans="1:14">
      <c r="A45" s="6" t="s">
        <v>104</v>
      </c>
      <c r="B45" s="13">
        <f>SUM('Results of MISCAN HPV_cyt2x_90%'!H249:H255)</f>
        <v>14790</v>
      </c>
      <c r="C45" s="6"/>
      <c r="D45" s="6"/>
      <c r="E45" s="13">
        <f>SUM('Results of MISCAN HPV_cyt2x_90%'!R249:R255)</f>
        <v>10655.481609999999</v>
      </c>
      <c r="F45" s="16"/>
      <c r="G45" s="6"/>
      <c r="H45" s="13">
        <f>SUM('Results of MISCAN HPV_cyt2x_90%'!AB249:AB255)</f>
        <v>10655.481609999999</v>
      </c>
      <c r="I45" s="16"/>
      <c r="J45" s="6"/>
      <c r="K45" s="3"/>
      <c r="L45"/>
      <c r="M45"/>
    </row>
    <row r="46" spans="1:14">
      <c r="A46" s="6" t="s">
        <v>105</v>
      </c>
      <c r="B46" s="13">
        <f>SUM('Results of MISCAN HPV_cyt2x_90%'!H256:H260)</f>
        <v>14887</v>
      </c>
      <c r="C46" s="6"/>
      <c r="D46" s="6"/>
      <c r="E46" s="13">
        <f>SUM('Results of MISCAN HPV_cyt2x_90%'!R256:R260)</f>
        <v>10903.327499999999</v>
      </c>
      <c r="F46" s="16"/>
      <c r="G46" s="6"/>
      <c r="H46" s="13">
        <f>SUM('Results of MISCAN HPV_cyt2x_90%'!AB256:AB260)</f>
        <v>10903.327499999999</v>
      </c>
      <c r="I46" s="16"/>
      <c r="J46" s="6"/>
      <c r="K46" s="3"/>
      <c r="L46"/>
      <c r="M46"/>
    </row>
    <row r="47" spans="1:14">
      <c r="A47" s="6" t="s">
        <v>106</v>
      </c>
      <c r="B47" s="13">
        <f>SUM('Results of MISCAN HPV_cyt2x_90%'!H261:H263)</f>
        <v>34914</v>
      </c>
      <c r="C47" s="6"/>
      <c r="D47" s="6"/>
      <c r="E47" s="13">
        <f>SUM('Results of MISCAN HPV_cyt2x_90%'!R261:R263)</f>
        <v>26048.398510000003</v>
      </c>
      <c r="F47" s="16"/>
      <c r="G47" s="6"/>
      <c r="H47" s="13">
        <f>SUM('Results of MISCAN HPV_cyt2x_90%'!AB261:AB263)</f>
        <v>26048.398510000003</v>
      </c>
      <c r="I47" s="16"/>
      <c r="J47" s="6"/>
      <c r="K47" s="3"/>
      <c r="L47"/>
      <c r="M47"/>
    </row>
    <row r="48" spans="1:14">
      <c r="A48" s="6"/>
      <c r="B48" s="6"/>
      <c r="C48" s="6"/>
      <c r="D48" s="6"/>
      <c r="E48" s="6"/>
      <c r="F48" s="16"/>
      <c r="G48" s="6"/>
      <c r="H48" s="6"/>
      <c r="I48" s="16"/>
      <c r="J48" s="6"/>
      <c r="K48" s="3"/>
      <c r="L48"/>
      <c r="M48"/>
    </row>
    <row r="49" spans="1:13">
      <c r="A49" s="10" t="s">
        <v>107</v>
      </c>
      <c r="B49" s="10"/>
      <c r="C49" s="11" t="s">
        <v>98</v>
      </c>
      <c r="D49" s="11" t="s">
        <v>99</v>
      </c>
      <c r="E49" s="6"/>
      <c r="F49" s="16"/>
      <c r="G49" s="6"/>
      <c r="H49" s="6"/>
      <c r="I49" s="16"/>
      <c r="J49" s="6"/>
      <c r="K49" s="3"/>
      <c r="L49"/>
      <c r="M49"/>
    </row>
    <row r="50" spans="1:13">
      <c r="A50" s="10" t="s">
        <v>103</v>
      </c>
      <c r="B50" s="10">
        <f>Parameters!B30</f>
        <v>279.27</v>
      </c>
      <c r="C50" s="12">
        <f>Parameters!C30</f>
        <v>0.03</v>
      </c>
      <c r="D50" s="12">
        <f>Parameters!D30</f>
        <v>8.3000000000000004E-2</v>
      </c>
      <c r="E50" s="6"/>
      <c r="F50" s="16"/>
      <c r="G50" s="6"/>
      <c r="H50" s="6"/>
      <c r="I50" s="16"/>
      <c r="J50" s="6"/>
      <c r="K50" s="3"/>
      <c r="L50"/>
      <c r="M50"/>
    </row>
    <row r="51" spans="1:13">
      <c r="A51" s="10" t="s">
        <v>104</v>
      </c>
      <c r="B51" s="10">
        <f>Parameters!B31</f>
        <v>869.41</v>
      </c>
      <c r="C51" s="12">
        <f>Parameters!C31</f>
        <v>0.03</v>
      </c>
      <c r="D51" s="12">
        <f>Parameters!D31</f>
        <v>0.5</v>
      </c>
      <c r="E51" s="6"/>
      <c r="F51" s="16"/>
      <c r="G51" s="6"/>
      <c r="H51" s="6"/>
      <c r="I51" s="16"/>
      <c r="J51" s="6"/>
      <c r="K51" s="3"/>
      <c r="L51"/>
      <c r="M51"/>
    </row>
    <row r="52" spans="1:13">
      <c r="A52" s="10" t="s">
        <v>105</v>
      </c>
      <c r="B52" s="10">
        <f>Parameters!B32</f>
        <v>1286.73</v>
      </c>
      <c r="C52" s="12">
        <f>Parameters!C32</f>
        <v>7.0000000000000007E-2</v>
      </c>
      <c r="D52" s="12">
        <f>Parameters!D32</f>
        <v>1</v>
      </c>
      <c r="E52" s="6"/>
      <c r="F52" s="16"/>
      <c r="G52" s="6"/>
      <c r="H52" s="6"/>
      <c r="I52" s="16"/>
      <c r="J52" s="6"/>
      <c r="K52" s="3"/>
      <c r="L52"/>
      <c r="M52"/>
    </row>
    <row r="53" spans="1:13">
      <c r="A53" s="10" t="s">
        <v>106</v>
      </c>
      <c r="B53" s="10">
        <f>Parameters!B33</f>
        <v>1506.98</v>
      </c>
      <c r="C53" s="12">
        <f>Parameters!C33</f>
        <v>7.0000000000000007E-2</v>
      </c>
      <c r="D53" s="12">
        <f>Parameters!D33</f>
        <v>1</v>
      </c>
      <c r="E53" s="6"/>
      <c r="F53" s="16"/>
      <c r="G53" s="6"/>
      <c r="H53" s="6"/>
      <c r="I53" s="16"/>
      <c r="J53" s="6"/>
      <c r="K53" s="3"/>
      <c r="L53"/>
      <c r="M53"/>
    </row>
    <row r="54" spans="1:13">
      <c r="A54" s="6" t="s">
        <v>108</v>
      </c>
      <c r="B54" s="6"/>
      <c r="C54" s="6"/>
      <c r="D54" s="6"/>
      <c r="E54" s="6"/>
      <c r="F54" s="16"/>
      <c r="G54" s="6"/>
      <c r="H54" s="6"/>
      <c r="I54" s="16"/>
      <c r="J54" s="6"/>
      <c r="K54" s="3"/>
      <c r="L54"/>
      <c r="M54"/>
    </row>
    <row r="55" spans="1:13">
      <c r="A55" s="6" t="s">
        <v>88</v>
      </c>
      <c r="B55" s="7">
        <f>B42</f>
        <v>0</v>
      </c>
      <c r="C55" s="7"/>
      <c r="D55" s="7"/>
      <c r="E55" s="7">
        <f>E42</f>
        <v>0.03</v>
      </c>
      <c r="F55" s="18"/>
      <c r="G55" s="7"/>
      <c r="H55" s="7">
        <f>H42</f>
        <v>0.03</v>
      </c>
      <c r="I55" s="16"/>
      <c r="J55" s="6"/>
      <c r="K55" s="3"/>
      <c r="L55"/>
      <c r="M55"/>
    </row>
    <row r="56" spans="1:13">
      <c r="A56" s="6"/>
      <c r="B56" s="6">
        <f>SUMPRODUCT($B50:$B53,B44:B47)</f>
        <v>87581824.109999999</v>
      </c>
      <c r="C56" s="6"/>
      <c r="D56" s="6"/>
      <c r="E56" s="6">
        <f>SUMPRODUCT($B50:$B53,E44:E47)</f>
        <v>64643855.078926206</v>
      </c>
      <c r="F56" s="16"/>
      <c r="G56" s="6"/>
      <c r="H56" s="6">
        <f>SUMPRODUCT($B50:$B53,H44:H47)</f>
        <v>64643855.078926206</v>
      </c>
      <c r="I56" s="16"/>
      <c r="J56" s="6"/>
      <c r="K56" s="3"/>
      <c r="L56"/>
      <c r="M56"/>
    </row>
    <row r="57" spans="1:13">
      <c r="A57" s="6"/>
      <c r="B57" s="6"/>
      <c r="C57" s="6"/>
      <c r="D57" s="6"/>
      <c r="E57" s="6"/>
      <c r="F57" s="16"/>
      <c r="G57" s="6"/>
      <c r="H57" s="6"/>
      <c r="I57" s="16"/>
      <c r="J57" s="6"/>
      <c r="K57" s="3"/>
      <c r="L57"/>
      <c r="M57"/>
    </row>
    <row r="58" spans="1:13">
      <c r="A58" s="6" t="s">
        <v>176</v>
      </c>
      <c r="B58" s="6"/>
      <c r="C58" s="6"/>
      <c r="D58" s="6"/>
      <c r="E58" s="6"/>
      <c r="F58" s="16"/>
      <c r="G58" s="6"/>
      <c r="H58" s="6"/>
      <c r="I58" s="16"/>
      <c r="J58" s="6"/>
      <c r="K58" s="3"/>
      <c r="L58"/>
      <c r="M58"/>
    </row>
    <row r="59" spans="1:13">
      <c r="A59" s="6" t="s">
        <v>88</v>
      </c>
      <c r="B59" s="7">
        <f>B55</f>
        <v>0</v>
      </c>
      <c r="C59" s="7"/>
      <c r="D59" s="7"/>
      <c r="E59" s="7">
        <f>E55</f>
        <v>0.03</v>
      </c>
      <c r="F59" s="18"/>
      <c r="G59" s="7"/>
      <c r="H59" s="7">
        <f>H55</f>
        <v>0.03</v>
      </c>
      <c r="I59" s="16"/>
      <c r="J59" s="6"/>
      <c r="K59" s="3"/>
      <c r="L59"/>
      <c r="M59"/>
    </row>
    <row r="60" spans="1:13">
      <c r="A60" s="6"/>
      <c r="B60" s="6">
        <f>(B44*C50*D50)+(B45*C51*D51)+(B46*C52*D52)+(B47*C53*D53)</f>
        <v>3734.24926</v>
      </c>
      <c r="C60" s="6"/>
      <c r="D60" s="6"/>
      <c r="E60" s="6">
        <f>(E44*C50*D50)+(E45*C51*D51)+(E46*C52*D52)+(E47*C53*D53)</f>
        <v>2765.1395790031002</v>
      </c>
      <c r="F60" s="16"/>
      <c r="G60" s="6"/>
      <c r="H60" s="6">
        <f>(H44*C50*D50)+(H45*C51*D51)+(H46*C52*D52)+(H47*C53*D53)</f>
        <v>2765.1395790031002</v>
      </c>
      <c r="I60" s="16"/>
      <c r="J60" s="6"/>
      <c r="K60" s="3"/>
      <c r="L60"/>
      <c r="M60"/>
    </row>
    <row r="61" spans="1:13">
      <c r="A61" s="6"/>
      <c r="B61" s="6"/>
      <c r="C61" s="6"/>
      <c r="D61" s="6"/>
      <c r="E61" s="6"/>
      <c r="F61" s="16"/>
      <c r="G61" s="6"/>
      <c r="H61" s="6"/>
      <c r="I61" s="16"/>
      <c r="J61" s="6"/>
      <c r="K61" s="3"/>
      <c r="L61"/>
      <c r="M61"/>
    </row>
    <row r="62" spans="1:13">
      <c r="A62" s="6" t="s">
        <v>109</v>
      </c>
      <c r="B62" s="6"/>
      <c r="C62" s="6"/>
      <c r="D62" s="6"/>
      <c r="E62" s="6"/>
      <c r="F62" s="16"/>
      <c r="G62" s="6"/>
      <c r="H62" s="6"/>
      <c r="I62" s="16"/>
      <c r="J62" s="6"/>
      <c r="K62" s="3"/>
      <c r="L62"/>
      <c r="M62"/>
    </row>
    <row r="63" spans="1:13">
      <c r="A63" s="6" t="s">
        <v>88</v>
      </c>
      <c r="B63" s="7">
        <f>+B55</f>
        <v>0</v>
      </c>
      <c r="C63" s="18"/>
      <c r="D63" s="7"/>
      <c r="E63" s="7">
        <f>+E55</f>
        <v>0.03</v>
      </c>
      <c r="F63" s="18"/>
      <c r="G63" s="7"/>
      <c r="H63" s="7">
        <f>+H55</f>
        <v>0.03</v>
      </c>
      <c r="I63" s="16"/>
      <c r="J63" s="6"/>
      <c r="K63" s="3"/>
      <c r="L63"/>
      <c r="M63"/>
    </row>
    <row r="64" spans="1:13">
      <c r="A64" s="6" t="s">
        <v>110</v>
      </c>
      <c r="B64" s="6">
        <v>0</v>
      </c>
      <c r="C64" s="16"/>
      <c r="D64" s="6"/>
      <c r="E64" s="6">
        <v>0</v>
      </c>
      <c r="F64" s="16"/>
      <c r="G64" s="6"/>
      <c r="H64" s="6">
        <v>0</v>
      </c>
      <c r="I64" s="16"/>
      <c r="J64" s="6"/>
      <c r="K64" s="3"/>
      <c r="L64"/>
      <c r="M64"/>
    </row>
    <row r="65" spans="1:13">
      <c r="A65" s="6" t="s">
        <v>111</v>
      </c>
      <c r="B65" s="8">
        <f>'Results of MISCAN HPV_cyt2x_90%'!B17</f>
        <v>4955</v>
      </c>
      <c r="C65" s="16"/>
      <c r="D65" s="6"/>
      <c r="E65" s="8">
        <f>'Results of MISCAN HPV_cyt2x_90%'!D17</f>
        <v>3127.9</v>
      </c>
      <c r="F65" s="16"/>
      <c r="G65" s="6"/>
      <c r="H65" s="8">
        <f>'Results of MISCAN HPV_cyt2x_90%'!F17</f>
        <v>3127.9</v>
      </c>
      <c r="I65" s="16"/>
      <c r="J65" s="6"/>
      <c r="K65" s="3"/>
      <c r="L65"/>
      <c r="M65"/>
    </row>
    <row r="66" spans="1:13">
      <c r="A66" s="6" t="s">
        <v>112</v>
      </c>
      <c r="B66" s="8">
        <f>'Results of MISCAN HPV_cyt2x_90%'!B19</f>
        <v>9003</v>
      </c>
      <c r="C66" s="16"/>
      <c r="D66" s="6"/>
      <c r="E66" s="8">
        <f>'Results of MISCAN HPV_cyt2x_90%'!D19</f>
        <v>4773.3999999999996</v>
      </c>
      <c r="F66" s="16"/>
      <c r="G66" s="6"/>
      <c r="H66" s="8">
        <f>'Results of MISCAN HPV_cyt2x_90%'!F19</f>
        <v>4773.3999999999996</v>
      </c>
      <c r="I66" s="16"/>
      <c r="J66" s="6"/>
      <c r="K66" s="3"/>
      <c r="L66"/>
      <c r="M66"/>
    </row>
    <row r="67" spans="1:13">
      <c r="A67" s="6" t="s">
        <v>113</v>
      </c>
      <c r="B67" s="6">
        <f>SUM(B64:B66)</f>
        <v>13958</v>
      </c>
      <c r="C67" s="16"/>
      <c r="D67" s="6"/>
      <c r="E67" s="6">
        <f>SUM(E64:E66)</f>
        <v>7901.2999999999993</v>
      </c>
      <c r="F67" s="16"/>
      <c r="G67" s="6"/>
      <c r="H67" s="6">
        <f>SUM(H64:H66)</f>
        <v>7901.2999999999993</v>
      </c>
      <c r="I67" s="16"/>
      <c r="J67" s="6"/>
      <c r="K67" s="3"/>
      <c r="L67"/>
      <c r="M67"/>
    </row>
    <row r="68" spans="1:13">
      <c r="A68" s="6"/>
      <c r="B68" s="6"/>
      <c r="C68" s="18"/>
      <c r="D68" s="6"/>
      <c r="E68" s="6"/>
      <c r="F68" s="18"/>
      <c r="G68" s="14"/>
      <c r="H68" s="6"/>
      <c r="I68" s="18"/>
      <c r="J68" s="14"/>
      <c r="K68" s="3"/>
      <c r="L68"/>
      <c r="M68"/>
    </row>
    <row r="69" spans="1:13">
      <c r="A69" s="6" t="s">
        <v>114</v>
      </c>
      <c r="B69" s="6"/>
      <c r="C69" s="18"/>
      <c r="D69" s="6"/>
      <c r="E69" s="6"/>
      <c r="F69" s="16"/>
      <c r="G69" s="6"/>
      <c r="H69" s="6"/>
      <c r="I69" s="16"/>
      <c r="J69" s="6"/>
      <c r="K69" s="3"/>
      <c r="L69"/>
      <c r="M69"/>
    </row>
    <row r="70" spans="1:13">
      <c r="A70" s="6" t="s">
        <v>88</v>
      </c>
      <c r="B70" s="7">
        <f>B63</f>
        <v>0</v>
      </c>
      <c r="C70" s="18"/>
      <c r="D70" s="7"/>
      <c r="E70" s="7">
        <f>E63</f>
        <v>0.03</v>
      </c>
      <c r="F70" s="18"/>
      <c r="G70" s="7"/>
      <c r="H70" s="7">
        <f>H63</f>
        <v>0.03</v>
      </c>
      <c r="I70" s="16"/>
      <c r="J70" s="6"/>
      <c r="K70" s="3"/>
      <c r="L70"/>
      <c r="M70"/>
    </row>
    <row r="71" spans="1:13">
      <c r="A71" s="6" t="s">
        <v>115</v>
      </c>
      <c r="B71" s="8">
        <f>'Results of MISCAN HPV_cyt2x_90%'!H264</f>
        <v>1114</v>
      </c>
      <c r="C71" s="16"/>
      <c r="D71" s="6"/>
      <c r="E71" s="8">
        <f>'Results of MISCAN HPV_cyt2x_90%'!R264</f>
        <v>837.48779000000002</v>
      </c>
      <c r="F71" s="16"/>
      <c r="G71" s="6"/>
      <c r="H71" s="8">
        <f>'Results of MISCAN HPV_cyt2x_90%'!AB264</f>
        <v>837.48779000000002</v>
      </c>
      <c r="I71" s="16"/>
      <c r="J71" s="6"/>
      <c r="K71" s="3"/>
      <c r="L71"/>
      <c r="M71"/>
    </row>
    <row r="72" spans="1:13">
      <c r="A72" s="6" t="s">
        <v>116</v>
      </c>
      <c r="B72" s="8">
        <f>'Results of MISCAN HPV_cyt2x_90%'!H265</f>
        <v>591</v>
      </c>
      <c r="C72" s="16"/>
      <c r="D72" s="6"/>
      <c r="E72" s="8">
        <f>'Results of MISCAN HPV_cyt2x_90%'!R265</f>
        <v>450.13458000000003</v>
      </c>
      <c r="F72" s="16"/>
      <c r="G72" s="6"/>
      <c r="H72" s="8">
        <f>'Results of MISCAN HPV_cyt2x_90%'!AB265</f>
        <v>450.13458000000003</v>
      </c>
      <c r="I72" s="16"/>
      <c r="J72" s="6"/>
      <c r="K72" s="3"/>
      <c r="L72"/>
      <c r="M72"/>
    </row>
    <row r="73" spans="1:13">
      <c r="A73" s="6" t="s">
        <v>117</v>
      </c>
      <c r="B73" s="8">
        <f>'Results of MISCAN HPV_cyt2x_90%'!H266</f>
        <v>195</v>
      </c>
      <c r="C73" s="16"/>
      <c r="D73" s="6"/>
      <c r="E73" s="8">
        <f>'Results of MISCAN HPV_cyt2x_90%'!R266</f>
        <v>140.95137</v>
      </c>
      <c r="F73" s="16"/>
      <c r="G73" s="6"/>
      <c r="H73" s="8">
        <f>'Results of MISCAN HPV_cyt2x_90%'!AB266</f>
        <v>140.95137</v>
      </c>
      <c r="I73" s="16"/>
      <c r="J73" s="6"/>
      <c r="K73" s="3"/>
      <c r="L73"/>
      <c r="M73"/>
    </row>
    <row r="74" spans="1:13">
      <c r="A74" s="6"/>
      <c r="B74" s="6"/>
      <c r="C74" s="16"/>
      <c r="D74" s="6"/>
      <c r="E74" s="6"/>
      <c r="F74" s="16"/>
      <c r="G74" s="6"/>
      <c r="H74" s="6"/>
      <c r="I74" s="16"/>
      <c r="J74" s="6"/>
      <c r="K74" s="3"/>
      <c r="L74"/>
      <c r="M74"/>
    </row>
    <row r="75" spans="1:13">
      <c r="A75" s="6" t="s">
        <v>118</v>
      </c>
      <c r="B75" s="6"/>
      <c r="C75" s="16"/>
      <c r="D75" s="6"/>
      <c r="E75" s="6"/>
      <c r="F75" s="16"/>
      <c r="G75" s="6"/>
      <c r="H75" s="6"/>
      <c r="I75" s="16"/>
      <c r="J75" s="6"/>
      <c r="K75" s="3"/>
      <c r="L75"/>
      <c r="M75"/>
    </row>
    <row r="76" spans="1:13">
      <c r="A76" s="6" t="s">
        <v>88</v>
      </c>
      <c r="B76" s="7">
        <f>B63</f>
        <v>0</v>
      </c>
      <c r="C76" s="18"/>
      <c r="D76" s="7"/>
      <c r="E76" s="7">
        <f>E63</f>
        <v>0.03</v>
      </c>
      <c r="F76" s="18"/>
      <c r="G76" s="7"/>
      <c r="H76" s="7">
        <f>H63</f>
        <v>0.03</v>
      </c>
      <c r="I76" s="16"/>
      <c r="J76" s="6"/>
      <c r="K76" s="3"/>
      <c r="L76"/>
      <c r="M76"/>
    </row>
    <row r="77" spans="1:13">
      <c r="A77" s="6" t="s">
        <v>110</v>
      </c>
      <c r="B77" s="6">
        <f>B64</f>
        <v>0</v>
      </c>
      <c r="C77" s="16"/>
      <c r="D77" s="6"/>
      <c r="E77" s="6">
        <f>E64</f>
        <v>0</v>
      </c>
      <c r="F77" s="16"/>
      <c r="G77" s="6"/>
      <c r="H77" s="6">
        <f>H64</f>
        <v>0</v>
      </c>
      <c r="I77" s="16"/>
      <c r="J77" s="6"/>
      <c r="K77" s="3"/>
      <c r="L77"/>
      <c r="M77"/>
    </row>
    <row r="78" spans="1:13">
      <c r="A78" s="6" t="s">
        <v>111</v>
      </c>
      <c r="B78" s="6">
        <f>B65</f>
        <v>4955</v>
      </c>
      <c r="C78" s="16"/>
      <c r="D78" s="6"/>
      <c r="E78" s="6">
        <f>E65</f>
        <v>3127.9</v>
      </c>
      <c r="F78" s="16"/>
      <c r="G78" s="6"/>
      <c r="H78" s="6">
        <f>H65</f>
        <v>3127.9</v>
      </c>
      <c r="I78" s="16"/>
      <c r="J78" s="6"/>
      <c r="K78" s="3"/>
      <c r="L78"/>
      <c r="M78"/>
    </row>
    <row r="79" spans="1:13">
      <c r="A79" s="6" t="s">
        <v>112</v>
      </c>
      <c r="B79" s="6">
        <f>B66</f>
        <v>9003</v>
      </c>
      <c r="C79" s="16"/>
      <c r="D79" s="6"/>
      <c r="E79" s="6">
        <f>E66</f>
        <v>4773.3999999999996</v>
      </c>
      <c r="F79" s="16"/>
      <c r="G79" s="6"/>
      <c r="H79" s="6">
        <f>H66</f>
        <v>4773.3999999999996</v>
      </c>
      <c r="I79" s="16"/>
      <c r="J79" s="6"/>
      <c r="K79" s="3"/>
      <c r="L79"/>
      <c r="M79"/>
    </row>
    <row r="80" spans="1:13">
      <c r="A80" s="6" t="s">
        <v>115</v>
      </c>
      <c r="B80" s="6">
        <f>B71</f>
        <v>1114</v>
      </c>
      <c r="C80" s="16"/>
      <c r="D80" s="6"/>
      <c r="E80" s="6">
        <f>E71</f>
        <v>837.48779000000002</v>
      </c>
      <c r="F80" s="16"/>
      <c r="G80" s="6"/>
      <c r="H80" s="6">
        <f>H71</f>
        <v>837.48779000000002</v>
      </c>
      <c r="I80" s="16"/>
      <c r="J80" s="6"/>
      <c r="K80" s="3"/>
      <c r="L80"/>
      <c r="M80"/>
    </row>
    <row r="81" spans="1:13">
      <c r="A81" s="6" t="s">
        <v>116</v>
      </c>
      <c r="B81" s="6">
        <f>B72</f>
        <v>591</v>
      </c>
      <c r="C81" s="16"/>
      <c r="D81" s="6"/>
      <c r="E81" s="6">
        <f>E72</f>
        <v>450.13458000000003</v>
      </c>
      <c r="F81" s="16"/>
      <c r="G81" s="6"/>
      <c r="H81" s="6">
        <f>H72</f>
        <v>450.13458000000003</v>
      </c>
      <c r="I81" s="16"/>
      <c r="J81" s="6"/>
      <c r="K81" s="3"/>
      <c r="L81"/>
      <c r="M81"/>
    </row>
    <row r="82" spans="1:13">
      <c r="A82" s="6" t="s">
        <v>117</v>
      </c>
      <c r="B82" s="6">
        <f>B73</f>
        <v>195</v>
      </c>
      <c r="C82" s="16"/>
      <c r="D82" s="6"/>
      <c r="E82" s="6">
        <f>E73</f>
        <v>140.95137</v>
      </c>
      <c r="F82" s="16"/>
      <c r="G82" s="6"/>
      <c r="H82" s="6">
        <f>H73</f>
        <v>140.95137</v>
      </c>
      <c r="I82" s="16"/>
      <c r="J82" s="6"/>
      <c r="K82" s="3"/>
      <c r="L82"/>
      <c r="M82"/>
    </row>
    <row r="83" spans="1:13">
      <c r="A83" s="6" t="s">
        <v>119</v>
      </c>
      <c r="B83" s="8">
        <f>'Results of MISCAN HPV_cyt2x_90%'!B32</f>
        <v>7347</v>
      </c>
      <c r="C83" s="16"/>
      <c r="D83" s="6"/>
      <c r="E83" s="8">
        <f>'Results of MISCAN HPV_cyt2x_90%'!D32</f>
        <v>3787</v>
      </c>
      <c r="F83" s="16"/>
      <c r="G83" s="6"/>
      <c r="H83" s="8">
        <f>'Results of MISCAN HPV_cyt2x_90%'!F32</f>
        <v>3787</v>
      </c>
      <c r="I83" s="16"/>
      <c r="J83" s="6"/>
      <c r="K83" s="6"/>
    </row>
    <row r="84" spans="1:13">
      <c r="A84" s="6"/>
      <c r="B84" s="6"/>
      <c r="C84" s="6"/>
      <c r="D84" s="6"/>
      <c r="E84" s="6"/>
      <c r="F84" s="16"/>
      <c r="G84" s="6"/>
      <c r="H84" s="6"/>
      <c r="I84" s="16"/>
      <c r="J84" s="6"/>
      <c r="K84" s="6"/>
    </row>
    <row r="85" spans="1:13">
      <c r="A85" s="10" t="s">
        <v>120</v>
      </c>
      <c r="B85" s="10"/>
      <c r="C85" s="11" t="s">
        <v>98</v>
      </c>
      <c r="D85" s="11" t="s">
        <v>99</v>
      </c>
      <c r="E85" s="6"/>
      <c r="F85" s="16"/>
      <c r="G85" s="6"/>
      <c r="H85" s="6"/>
      <c r="I85" s="16"/>
      <c r="J85" s="6"/>
      <c r="K85" s="6"/>
    </row>
    <row r="86" spans="1:13">
      <c r="A86" s="10" t="s">
        <v>110</v>
      </c>
      <c r="B86" s="10">
        <f>Parameters!B36</f>
        <v>4935.1099999999997</v>
      </c>
      <c r="C86" s="12">
        <f>Parameters!C36</f>
        <v>6.2E-2</v>
      </c>
      <c r="D86" s="12">
        <f>Parameters!D36</f>
        <v>5</v>
      </c>
      <c r="E86" s="6"/>
      <c r="F86" s="16"/>
      <c r="G86" s="6"/>
      <c r="H86" s="6"/>
      <c r="I86" s="16"/>
      <c r="J86" s="6"/>
      <c r="K86" s="6"/>
    </row>
    <row r="87" spans="1:13">
      <c r="A87" s="10" t="s">
        <v>111</v>
      </c>
      <c r="B87" s="10">
        <f>Parameters!B37</f>
        <v>11702.83</v>
      </c>
      <c r="C87" s="12">
        <f>Parameters!C37</f>
        <v>6.2E-2</v>
      </c>
      <c r="D87" s="12">
        <f>Parameters!D37</f>
        <v>5</v>
      </c>
      <c r="E87" s="6"/>
      <c r="F87" s="16"/>
      <c r="G87" s="6"/>
      <c r="H87" s="6"/>
      <c r="I87" s="16"/>
      <c r="J87" s="6"/>
      <c r="K87" s="6"/>
    </row>
    <row r="88" spans="1:13">
      <c r="A88" s="10" t="s">
        <v>112</v>
      </c>
      <c r="B88" s="10">
        <f>Parameters!B38</f>
        <v>10773.35</v>
      </c>
      <c r="C88" s="12">
        <f>Parameters!C38</f>
        <v>0.28000000000000003</v>
      </c>
      <c r="D88" s="12">
        <f>Parameters!D38</f>
        <v>5</v>
      </c>
      <c r="E88" s="6"/>
      <c r="F88" s="16"/>
      <c r="G88" s="6"/>
      <c r="H88" s="6"/>
      <c r="I88" s="16"/>
      <c r="J88" s="6"/>
      <c r="K88" s="6"/>
    </row>
    <row r="89" spans="1:13">
      <c r="A89" s="10" t="s">
        <v>115</v>
      </c>
      <c r="B89" s="10">
        <f>Parameters!B39</f>
        <v>4935.1099999999997</v>
      </c>
      <c r="C89" s="12">
        <f>Parameters!C39</f>
        <v>6.2E-2</v>
      </c>
      <c r="D89" s="12">
        <f>Parameters!D39</f>
        <v>5</v>
      </c>
      <c r="E89" s="6"/>
      <c r="F89" s="16"/>
      <c r="G89" s="6"/>
      <c r="H89" s="6"/>
      <c r="I89" s="16"/>
      <c r="J89" s="6"/>
      <c r="K89" s="6"/>
    </row>
    <row r="90" spans="1:13">
      <c r="A90" s="10" t="s">
        <v>116</v>
      </c>
      <c r="B90" s="10">
        <f>Parameters!B40</f>
        <v>11702.83</v>
      </c>
      <c r="C90" s="12">
        <f>Parameters!C40</f>
        <v>6.2E-2</v>
      </c>
      <c r="D90" s="12">
        <f>Parameters!D40</f>
        <v>5</v>
      </c>
      <c r="E90" s="6"/>
      <c r="F90" s="16"/>
      <c r="G90" s="6"/>
      <c r="H90" s="6"/>
      <c r="I90" s="16"/>
      <c r="J90" s="6"/>
      <c r="K90" s="6"/>
    </row>
    <row r="91" spans="1:13">
      <c r="A91" s="10" t="s">
        <v>117</v>
      </c>
      <c r="B91" s="10">
        <f>Parameters!B41</f>
        <v>11535.27</v>
      </c>
      <c r="C91" s="12">
        <f>Parameters!C41</f>
        <v>0.28000000000000003</v>
      </c>
      <c r="D91" s="12">
        <f>Parameters!D41</f>
        <v>5</v>
      </c>
      <c r="E91" s="6"/>
      <c r="F91" s="16"/>
      <c r="G91" s="6"/>
      <c r="H91" s="6"/>
      <c r="I91" s="16"/>
      <c r="J91" s="6"/>
      <c r="K91" s="6"/>
    </row>
    <row r="92" spans="1:13">
      <c r="A92" s="10" t="s">
        <v>180</v>
      </c>
      <c r="B92" s="10">
        <f>Parameters!B42</f>
        <v>26208.86</v>
      </c>
      <c r="C92" s="12">
        <f>Parameters!C42</f>
        <v>0.71199999999999997</v>
      </c>
      <c r="D92" s="12">
        <f>Parameters!D42</f>
        <v>8.3000000000000004E-2</v>
      </c>
      <c r="E92" s="6"/>
      <c r="F92" s="16"/>
      <c r="G92" s="6"/>
      <c r="H92" s="6"/>
      <c r="I92" s="16"/>
      <c r="J92" s="6"/>
      <c r="K92" s="6"/>
    </row>
    <row r="93" spans="1:13">
      <c r="A93" s="6"/>
      <c r="B93" s="6"/>
      <c r="C93" s="6"/>
      <c r="D93" s="6"/>
      <c r="E93" s="6"/>
      <c r="F93" s="16"/>
      <c r="G93" s="6"/>
      <c r="H93" s="6"/>
      <c r="I93" s="16"/>
      <c r="J93" s="6"/>
      <c r="K93" s="6"/>
    </row>
    <row r="94" spans="1:13">
      <c r="A94" s="6" t="s">
        <v>121</v>
      </c>
      <c r="B94" s="6"/>
      <c r="C94" s="6"/>
      <c r="D94" s="6"/>
      <c r="E94" s="6"/>
      <c r="F94" s="16"/>
      <c r="G94" s="6"/>
      <c r="H94" s="6"/>
      <c r="I94" s="16"/>
      <c r="J94" s="6"/>
      <c r="K94" s="6"/>
    </row>
    <row r="95" spans="1:13">
      <c r="A95" s="6" t="s">
        <v>88</v>
      </c>
      <c r="B95" s="7">
        <f>+B76</f>
        <v>0</v>
      </c>
      <c r="C95" s="7"/>
      <c r="D95" s="7"/>
      <c r="E95" s="7">
        <f>+E76</f>
        <v>0.03</v>
      </c>
      <c r="F95" s="18"/>
      <c r="G95" s="7"/>
      <c r="H95" s="7">
        <f>+H76</f>
        <v>0.03</v>
      </c>
      <c r="I95" s="16"/>
      <c r="J95" s="6"/>
      <c r="K95" s="6"/>
    </row>
    <row r="96" spans="1:13">
      <c r="A96" s="6" t="s">
        <v>122</v>
      </c>
      <c r="B96" s="6">
        <f>SUMPRODUCT($B86:$B91,B77:B82)</f>
        <v>169643455.41999999</v>
      </c>
      <c r="C96" s="6"/>
      <c r="D96" s="6"/>
      <c r="E96" s="6">
        <f>SUMPRODUCT($B86:$B91,E77:E82)</f>
        <v>99057645.790988207</v>
      </c>
      <c r="F96" s="16"/>
      <c r="G96" s="6"/>
      <c r="H96" s="6">
        <f>SUMPRODUCT($B86:$B91,H77:H82)</f>
        <v>99057645.790988207</v>
      </c>
      <c r="I96" s="16"/>
      <c r="J96" s="6"/>
      <c r="K96" s="6"/>
    </row>
    <row r="97" spans="1:11">
      <c r="A97" s="6" t="s">
        <v>123</v>
      </c>
      <c r="B97" s="6">
        <f>B83*$B92</f>
        <v>192556494.42000002</v>
      </c>
      <c r="C97" s="6"/>
      <c r="D97" s="6"/>
      <c r="E97" s="6">
        <f>E83*$B92</f>
        <v>99252952.820000008</v>
      </c>
      <c r="F97" s="16"/>
      <c r="G97" s="6"/>
      <c r="H97" s="6">
        <f>H83*$B92</f>
        <v>99252952.820000008</v>
      </c>
      <c r="I97" s="16"/>
      <c r="J97" s="6"/>
      <c r="K97" s="6"/>
    </row>
    <row r="98" spans="1:11">
      <c r="A98" s="6" t="s">
        <v>113</v>
      </c>
      <c r="B98" s="6">
        <f>+SUM(B96:B97)</f>
        <v>362199949.84000003</v>
      </c>
      <c r="C98" s="6"/>
      <c r="D98" s="6"/>
      <c r="E98" s="6">
        <f>+SUM(E96:E97)</f>
        <v>198310598.6109882</v>
      </c>
      <c r="F98" s="16"/>
      <c r="G98" s="6"/>
      <c r="H98" s="6">
        <f>+SUM(H96:H97)</f>
        <v>198310598.6109882</v>
      </c>
      <c r="I98" s="16"/>
      <c r="J98" s="6"/>
      <c r="K98" s="6"/>
    </row>
    <row r="99" spans="1:11">
      <c r="A99" s="6"/>
      <c r="B99" s="6"/>
      <c r="C99" s="6"/>
      <c r="D99" s="6"/>
      <c r="E99" s="6"/>
      <c r="F99" s="16"/>
      <c r="G99" s="6"/>
      <c r="H99" s="6"/>
      <c r="I99" s="16"/>
      <c r="J99" s="6"/>
      <c r="K99" s="6"/>
    </row>
    <row r="100" spans="1:11">
      <c r="A100" s="6" t="s">
        <v>165</v>
      </c>
      <c r="B100" s="6"/>
      <c r="C100" s="6"/>
      <c r="D100" s="6"/>
      <c r="E100" s="6"/>
      <c r="F100" s="16"/>
      <c r="G100" s="6"/>
      <c r="H100" s="6"/>
      <c r="I100" s="16"/>
      <c r="J100" s="6"/>
      <c r="K100" s="6"/>
    </row>
    <row r="101" spans="1:11">
      <c r="A101" s="6" t="s">
        <v>88</v>
      </c>
      <c r="B101" s="7">
        <f>+B76</f>
        <v>0</v>
      </c>
      <c r="C101" s="7"/>
      <c r="D101" s="7"/>
      <c r="E101" s="7">
        <f>+E76</f>
        <v>0.03</v>
      </c>
      <c r="F101" s="18"/>
      <c r="G101" s="7"/>
      <c r="H101" s="7">
        <f>+H76</f>
        <v>0.03</v>
      </c>
      <c r="I101" s="16"/>
      <c r="J101" s="6"/>
      <c r="K101" s="6"/>
    </row>
    <row r="102" spans="1:11">
      <c r="A102" s="6" t="s">
        <v>122</v>
      </c>
      <c r="B102" s="6">
        <f>SUMPRODUCT(B77:B82,C86:C91,D86:D91)</f>
        <v>14941.8</v>
      </c>
      <c r="C102" s="6"/>
      <c r="D102" s="6"/>
      <c r="E102" s="6">
        <f>SUMPRODUCT(E77:E82,C86:C91,D86:D91)</f>
        <v>8248.9038527000012</v>
      </c>
      <c r="F102" s="16"/>
      <c r="G102" s="6"/>
      <c r="H102" s="6">
        <f>SUMPRODUCT(H77:H82,C86:C91,D86:D91)</f>
        <v>8248.9038527000012</v>
      </c>
      <c r="I102" s="16"/>
      <c r="J102" s="6"/>
      <c r="K102" s="6"/>
    </row>
    <row r="103" spans="1:11">
      <c r="A103" s="6" t="s">
        <v>123</v>
      </c>
      <c r="B103" s="6">
        <f>B83*C92*D92</f>
        <v>434.17831199999995</v>
      </c>
      <c r="C103" s="6"/>
      <c r="D103" s="6"/>
      <c r="E103" s="6">
        <f>E83*C92*D92</f>
        <v>223.79655200000002</v>
      </c>
      <c r="F103" s="16"/>
      <c r="G103" s="6"/>
      <c r="H103" s="6">
        <f>H83*C92*D92</f>
        <v>223.79655200000002</v>
      </c>
      <c r="I103" s="16"/>
      <c r="J103" s="6"/>
      <c r="K103" s="6"/>
    </row>
    <row r="104" spans="1:11">
      <c r="A104" s="6" t="s">
        <v>113</v>
      </c>
      <c r="B104" s="6">
        <f>+SUM(B102:B103)</f>
        <v>15375.978311999999</v>
      </c>
      <c r="C104" s="6"/>
      <c r="D104" s="6"/>
      <c r="E104" s="6">
        <f>+SUM(E102:E103)</f>
        <v>8472.7004047000009</v>
      </c>
      <c r="F104" s="16"/>
      <c r="G104" s="6"/>
      <c r="H104" s="6">
        <f>+SUM(H102:H103)</f>
        <v>8472.7004047000009</v>
      </c>
      <c r="I104" s="16"/>
      <c r="J104" s="6"/>
      <c r="K104" s="6"/>
    </row>
    <row r="105" spans="1:11">
      <c r="A105" s="6"/>
      <c r="B105" s="6"/>
      <c r="C105" s="16"/>
      <c r="D105" s="6"/>
      <c r="E105" s="6"/>
      <c r="F105" s="16"/>
      <c r="G105" s="6"/>
      <c r="H105" s="6"/>
      <c r="I105" s="16"/>
      <c r="J105" s="6"/>
      <c r="K105" s="6"/>
    </row>
    <row r="106" spans="1:11">
      <c r="A106" s="6" t="s">
        <v>124</v>
      </c>
      <c r="B106" s="6"/>
      <c r="C106" s="16"/>
      <c r="D106" s="6"/>
      <c r="E106" s="6"/>
      <c r="F106" s="16"/>
      <c r="G106" s="6"/>
      <c r="H106" s="6"/>
      <c r="I106" s="16"/>
      <c r="J106" s="6"/>
    </row>
    <row r="107" spans="1:11">
      <c r="A107" s="6" t="s">
        <v>88</v>
      </c>
      <c r="B107" s="7">
        <f>+B95</f>
        <v>0</v>
      </c>
      <c r="C107" s="18"/>
      <c r="D107" s="7"/>
      <c r="E107" s="7">
        <f>+E95</f>
        <v>0.03</v>
      </c>
      <c r="F107" s="18"/>
      <c r="G107" s="7"/>
      <c r="H107" s="7">
        <f>+H95</f>
        <v>0.03</v>
      </c>
      <c r="I107" s="16"/>
      <c r="J107" s="6"/>
    </row>
    <row r="108" spans="1:11">
      <c r="A108" s="6" t="s">
        <v>125</v>
      </c>
      <c r="B108" s="6">
        <f>B83</f>
        <v>7347</v>
      </c>
      <c r="C108" s="16"/>
      <c r="D108" s="6"/>
      <c r="E108" s="6">
        <f>E83</f>
        <v>3787</v>
      </c>
      <c r="F108" s="16"/>
      <c r="G108" s="6"/>
      <c r="H108" s="6">
        <f>H83</f>
        <v>3787</v>
      </c>
      <c r="I108" s="16"/>
      <c r="J108" s="6"/>
    </row>
    <row r="109" spans="1:11">
      <c r="A109" s="6" t="s">
        <v>126</v>
      </c>
      <c r="B109" s="8">
        <f>'Results of MISCAN HPV_cyt2x_90%'!B34</f>
        <v>248871.7</v>
      </c>
      <c r="C109" s="16"/>
      <c r="D109" s="6"/>
      <c r="E109" s="8">
        <f>'Results of MISCAN HPV_cyt2x_90%'!D34</f>
        <v>128969.3</v>
      </c>
      <c r="F109" s="16"/>
      <c r="G109" s="6"/>
      <c r="H109" s="8">
        <f>'Results of MISCAN HPV_cyt2x_90%'!F34</f>
        <v>128969.3</v>
      </c>
      <c r="I109" s="16"/>
      <c r="J109" s="6"/>
    </row>
    <row r="110" spans="1:11">
      <c r="A110" s="6"/>
      <c r="B110" s="6"/>
      <c r="C110" s="16"/>
      <c r="D110" s="6"/>
      <c r="E110" s="6"/>
      <c r="F110" s="16"/>
      <c r="G110" s="6"/>
      <c r="H110" s="6"/>
      <c r="I110" s="16"/>
      <c r="J110" s="6"/>
    </row>
    <row r="111" spans="1:11">
      <c r="A111" s="6" t="s">
        <v>127</v>
      </c>
      <c r="B111" s="6"/>
      <c r="C111" s="16"/>
      <c r="D111" s="6"/>
      <c r="E111" s="6"/>
      <c r="F111" s="16"/>
      <c r="G111" s="6"/>
      <c r="H111" s="6"/>
      <c r="I111" s="16"/>
      <c r="J111" s="6"/>
    </row>
    <row r="112" spans="1:11">
      <c r="A112" s="6" t="s">
        <v>128</v>
      </c>
      <c r="B112" s="6"/>
      <c r="C112" s="16"/>
      <c r="D112" s="6"/>
      <c r="E112" s="6"/>
      <c r="F112" s="16"/>
      <c r="G112" s="6"/>
      <c r="H112" s="6"/>
      <c r="I112" s="16"/>
      <c r="J112" s="6"/>
    </row>
    <row r="113" spans="1:10">
      <c r="A113" s="6" t="s">
        <v>88</v>
      </c>
      <c r="B113" s="7">
        <f>+B107</f>
        <v>0</v>
      </c>
      <c r="C113" s="18"/>
      <c r="D113" s="7"/>
      <c r="E113" s="7">
        <f>+E107</f>
        <v>0.03</v>
      </c>
      <c r="F113" s="18"/>
      <c r="G113" s="7"/>
      <c r="H113" s="7">
        <f>+H107</f>
        <v>0.03</v>
      </c>
      <c r="I113" s="16"/>
      <c r="J113" s="6"/>
    </row>
    <row r="114" spans="1:10">
      <c r="A114" s="6" t="s">
        <v>181</v>
      </c>
      <c r="B114" s="6">
        <f>+B34</f>
        <v>1247468758.3800001</v>
      </c>
      <c r="C114" s="16"/>
      <c r="D114" s="6"/>
      <c r="E114" s="6">
        <f>+E34</f>
        <v>847254563.91523755</v>
      </c>
      <c r="F114" s="16"/>
      <c r="G114" s="6"/>
      <c r="H114" s="6">
        <f>+H34</f>
        <v>847254563.91523755</v>
      </c>
      <c r="I114" s="16"/>
      <c r="J114" s="6"/>
    </row>
    <row r="115" spans="1:10">
      <c r="A115" s="6" t="s">
        <v>129</v>
      </c>
      <c r="B115" s="6">
        <f>+B56</f>
        <v>87581824.109999999</v>
      </c>
      <c r="C115" s="16"/>
      <c r="D115" s="6"/>
      <c r="E115" s="6">
        <f>+E56</f>
        <v>64643855.078926206</v>
      </c>
      <c r="F115" s="16"/>
      <c r="G115" s="6"/>
      <c r="H115" s="6">
        <f>+H56</f>
        <v>64643855.078926206</v>
      </c>
      <c r="I115" s="16"/>
      <c r="J115" s="6"/>
    </row>
    <row r="116" spans="1:10">
      <c r="A116" s="6" t="s">
        <v>130</v>
      </c>
      <c r="B116" s="6">
        <f>+B98</f>
        <v>362199949.84000003</v>
      </c>
      <c r="C116" s="16"/>
      <c r="D116" s="6"/>
      <c r="E116" s="6">
        <f>+E98</f>
        <v>198310598.6109882</v>
      </c>
      <c r="F116" s="16"/>
      <c r="G116" s="6"/>
      <c r="H116" s="6">
        <f>+H98</f>
        <v>198310598.6109882</v>
      </c>
      <c r="I116" s="16"/>
      <c r="J116" s="6"/>
    </row>
    <row r="117" spans="1:10">
      <c r="A117" s="6" t="s">
        <v>113</v>
      </c>
      <c r="B117" s="6">
        <f>+SUM(B114:B116)</f>
        <v>1697250532.3299999</v>
      </c>
      <c r="C117" s="16"/>
      <c r="D117" s="6"/>
      <c r="E117" s="6">
        <f>+SUM(E114:E116)</f>
        <v>1110209017.6051519</v>
      </c>
      <c r="F117" s="16"/>
      <c r="G117" s="6"/>
      <c r="H117" s="6">
        <f>+SUM(H114:H116)</f>
        <v>1110209017.6051519</v>
      </c>
      <c r="I117" s="16"/>
      <c r="J117" s="6"/>
    </row>
    <row r="118" spans="1:10">
      <c r="A118" s="6"/>
      <c r="B118" s="6"/>
      <c r="C118" s="16"/>
      <c r="D118" s="6"/>
      <c r="E118" s="6"/>
      <c r="F118" s="16"/>
      <c r="G118" s="6"/>
      <c r="H118" s="6"/>
      <c r="I118" s="16"/>
      <c r="J118" s="6"/>
    </row>
    <row r="119" spans="1:10">
      <c r="A119" s="6" t="s">
        <v>127</v>
      </c>
      <c r="B119" s="6"/>
      <c r="C119" s="16"/>
      <c r="D119" s="6"/>
      <c r="E119" s="6"/>
      <c r="F119" s="16"/>
      <c r="G119" s="6"/>
      <c r="H119" s="6"/>
      <c r="I119" s="16"/>
      <c r="J119" s="6"/>
    </row>
    <row r="120" spans="1:10">
      <c r="A120" s="6" t="s">
        <v>164</v>
      </c>
      <c r="B120" s="6"/>
      <c r="C120" s="16"/>
      <c r="D120" s="6"/>
      <c r="E120" s="6"/>
      <c r="F120" s="16"/>
      <c r="G120" s="6"/>
      <c r="H120" s="6"/>
      <c r="I120" s="16"/>
      <c r="J120" s="6"/>
    </row>
    <row r="121" spans="1:10">
      <c r="A121" s="6" t="s">
        <v>88</v>
      </c>
      <c r="B121" s="7">
        <f>+B107</f>
        <v>0</v>
      </c>
      <c r="C121" s="18"/>
      <c r="D121" s="7"/>
      <c r="E121" s="7">
        <f>+E107</f>
        <v>0.03</v>
      </c>
      <c r="F121" s="18"/>
      <c r="G121" s="7"/>
      <c r="H121" s="7">
        <f>+H107</f>
        <v>0.03</v>
      </c>
      <c r="I121" s="16"/>
      <c r="J121" s="6"/>
    </row>
    <row r="122" spans="1:10">
      <c r="A122" s="6" t="s">
        <v>181</v>
      </c>
      <c r="B122" s="6">
        <f>+B39</f>
        <v>5045.0219640000005</v>
      </c>
      <c r="C122" s="16"/>
      <c r="D122" s="6"/>
      <c r="E122" s="6">
        <f>+E39</f>
        <v>3456.5826669900002</v>
      </c>
      <c r="F122" s="16"/>
      <c r="G122" s="6"/>
      <c r="H122" s="6">
        <f>+H39</f>
        <v>3456.5826669900002</v>
      </c>
      <c r="I122" s="16"/>
      <c r="J122" s="6"/>
    </row>
    <row r="123" spans="1:10">
      <c r="A123" s="6" t="s">
        <v>129</v>
      </c>
      <c r="B123" s="6">
        <f>+B60</f>
        <v>3734.24926</v>
      </c>
      <c r="C123" s="16"/>
      <c r="D123" s="6"/>
      <c r="E123" s="6">
        <f>+E60</f>
        <v>2765.1395790031002</v>
      </c>
      <c r="F123" s="16"/>
      <c r="G123" s="6"/>
      <c r="H123" s="6">
        <f>+H60</f>
        <v>2765.1395790031002</v>
      </c>
      <c r="I123" s="16"/>
      <c r="J123" s="6"/>
    </row>
    <row r="124" spans="1:10">
      <c r="A124" s="6" t="s">
        <v>130</v>
      </c>
      <c r="B124" s="6">
        <f>+B104</f>
        <v>15375.978311999999</v>
      </c>
      <c r="C124" s="16"/>
      <c r="D124" s="6"/>
      <c r="E124" s="6">
        <f>+E104</f>
        <v>8472.7004047000009</v>
      </c>
      <c r="F124" s="16"/>
      <c r="G124" s="6"/>
      <c r="H124" s="6">
        <f>+H104</f>
        <v>8472.7004047000009</v>
      </c>
      <c r="I124" s="16"/>
      <c r="J124" s="6"/>
    </row>
    <row r="125" spans="1:10">
      <c r="A125" s="6" t="s">
        <v>113</v>
      </c>
      <c r="B125" s="6">
        <f>+SUM(B122:B124)</f>
        <v>24155.249535999999</v>
      </c>
      <c r="C125" s="16"/>
      <c r="D125" s="6"/>
      <c r="E125" s="6">
        <f>+SUM(E122:E124)</f>
        <v>14694.422650693101</v>
      </c>
      <c r="F125" s="16"/>
      <c r="G125" s="6"/>
      <c r="H125" s="6">
        <f>+SUM(H122:H124)</f>
        <v>14694.422650693101</v>
      </c>
      <c r="I125" s="16"/>
      <c r="J125" s="6"/>
    </row>
    <row r="126" spans="1:10">
      <c r="A126" s="6"/>
      <c r="B126" s="6"/>
      <c r="C126" s="16"/>
      <c r="D126" s="6"/>
      <c r="E126" s="6"/>
      <c r="F126" s="16"/>
      <c r="G126" s="6"/>
      <c r="H126" s="6"/>
      <c r="I126" s="16"/>
      <c r="J126" s="6"/>
    </row>
    <row r="127" spans="1:10">
      <c r="A127" s="6" t="s">
        <v>124</v>
      </c>
      <c r="B127" s="6"/>
      <c r="C127" s="16"/>
      <c r="D127" s="6"/>
      <c r="E127" s="6"/>
      <c r="F127" s="16"/>
      <c r="G127" s="6"/>
      <c r="H127" s="6"/>
      <c r="I127" s="16"/>
      <c r="J127" s="6"/>
    </row>
    <row r="128" spans="1:10">
      <c r="A128" s="6" t="s">
        <v>88</v>
      </c>
      <c r="B128" s="7">
        <f>+B107</f>
        <v>0</v>
      </c>
      <c r="C128" s="18"/>
      <c r="D128" s="7"/>
      <c r="E128" s="7">
        <f>+E107</f>
        <v>0.03</v>
      </c>
      <c r="F128" s="18"/>
      <c r="G128" s="7"/>
      <c r="H128" s="7">
        <f>+H107</f>
        <v>0.03</v>
      </c>
      <c r="I128" s="16"/>
      <c r="J128" s="6"/>
    </row>
    <row r="129" spans="1:10">
      <c r="A129" s="6" t="s">
        <v>131</v>
      </c>
      <c r="B129" s="6">
        <f>+B108</f>
        <v>7347</v>
      </c>
      <c r="C129" s="16"/>
      <c r="D129" s="6"/>
      <c r="E129" s="6">
        <f>+E108</f>
        <v>3787</v>
      </c>
      <c r="F129" s="16"/>
      <c r="G129" s="6"/>
      <c r="H129" s="6">
        <f>+H108</f>
        <v>3787</v>
      </c>
      <c r="I129" s="16"/>
      <c r="J129" s="6"/>
    </row>
    <row r="130" spans="1:10">
      <c r="A130" s="6" t="s">
        <v>126</v>
      </c>
      <c r="B130" s="6">
        <f>+B109</f>
        <v>248871.7</v>
      </c>
      <c r="C130" s="16"/>
      <c r="D130" s="6"/>
      <c r="E130" s="6">
        <f>+E109</f>
        <v>128969.3</v>
      </c>
      <c r="F130" s="16"/>
      <c r="G130" s="6"/>
      <c r="H130" s="6">
        <f>+H109</f>
        <v>128969.3</v>
      </c>
      <c r="I130" s="16"/>
      <c r="J130" s="6"/>
    </row>
    <row r="131" spans="1:10">
      <c r="A131" s="6"/>
      <c r="B131" s="6"/>
      <c r="C131" s="16"/>
      <c r="D131" s="6"/>
      <c r="E131" s="6"/>
      <c r="F131" s="16"/>
      <c r="G131" s="6"/>
      <c r="H131" s="6"/>
      <c r="I131" s="16"/>
      <c r="J131" s="6"/>
    </row>
    <row r="132" spans="1:10">
      <c r="A132" s="2" t="s">
        <v>132</v>
      </c>
      <c r="B132" s="22">
        <f>B3</f>
        <v>0</v>
      </c>
      <c r="C132" s="23"/>
      <c r="D132" s="22"/>
      <c r="E132" s="22">
        <f>E3</f>
        <v>0.03</v>
      </c>
      <c r="F132" s="23"/>
      <c r="G132" s="22"/>
      <c r="H132" s="22">
        <f>H3</f>
        <v>0.03</v>
      </c>
      <c r="I132" s="23"/>
      <c r="J132" s="22"/>
    </row>
    <row r="133" spans="1:10">
      <c r="A133" s="6" t="s">
        <v>79</v>
      </c>
      <c r="B133" s="2">
        <f>B44</f>
        <v>10574</v>
      </c>
      <c r="C133" s="4"/>
      <c r="E133" s="2">
        <f>E44</f>
        <v>7504.6321900000003</v>
      </c>
      <c r="F133" s="4"/>
      <c r="H133" s="2">
        <f>H44</f>
        <v>7504.6321900000003</v>
      </c>
      <c r="I133" s="4"/>
    </row>
    <row r="134" spans="1:10">
      <c r="A134" s="6" t="s">
        <v>80</v>
      </c>
      <c r="B134" s="2">
        <f>B45</f>
        <v>14790</v>
      </c>
      <c r="C134" s="4"/>
      <c r="E134" s="2">
        <f>E45</f>
        <v>10655.481609999999</v>
      </c>
      <c r="F134" s="4"/>
      <c r="H134" s="2">
        <f>H45</f>
        <v>10655.481609999999</v>
      </c>
      <c r="I134" s="4"/>
    </row>
    <row r="135" spans="1:10">
      <c r="A135" s="6" t="s">
        <v>81</v>
      </c>
      <c r="B135" s="2">
        <f>B46</f>
        <v>14887</v>
      </c>
      <c r="C135" s="4"/>
      <c r="E135" s="2">
        <f>E46</f>
        <v>10903.327499999999</v>
      </c>
      <c r="F135" s="4"/>
      <c r="H135" s="2">
        <f>H46</f>
        <v>10903.327499999999</v>
      </c>
      <c r="I135" s="4"/>
    </row>
    <row r="136" spans="1:10">
      <c r="A136" s="6" t="s">
        <v>82</v>
      </c>
      <c r="B136" s="2">
        <f>B47</f>
        <v>34914</v>
      </c>
      <c r="C136" s="4"/>
      <c r="E136" s="2">
        <f>E47</f>
        <v>26048.398510000003</v>
      </c>
      <c r="F136" s="4"/>
      <c r="H136" s="2">
        <f>H47</f>
        <v>26048.398510000003</v>
      </c>
      <c r="I136" s="4"/>
    </row>
    <row r="137" spans="1:10">
      <c r="A137" s="3" t="s">
        <v>133</v>
      </c>
      <c r="B137" s="2">
        <f>B67</f>
        <v>13958</v>
      </c>
      <c r="C137" s="4"/>
      <c r="E137" s="2">
        <f>E67</f>
        <v>7901.2999999999993</v>
      </c>
      <c r="F137" s="4"/>
      <c r="H137" s="2">
        <f>H67</f>
        <v>7901.2999999999993</v>
      </c>
      <c r="I137" s="4"/>
    </row>
    <row r="138" spans="1:10">
      <c r="A138" s="3" t="s">
        <v>134</v>
      </c>
      <c r="B138" s="2">
        <f>B129</f>
        <v>7347</v>
      </c>
      <c r="C138" s="4"/>
      <c r="E138" s="2">
        <f>E129</f>
        <v>3787</v>
      </c>
      <c r="F138" s="4"/>
      <c r="H138" s="2">
        <f>H129</f>
        <v>3787</v>
      </c>
      <c r="I138" s="4"/>
    </row>
    <row r="139" spans="1:10">
      <c r="A139" s="3" t="s">
        <v>135</v>
      </c>
      <c r="B139" s="15">
        <f>B130</f>
        <v>248871.7</v>
      </c>
      <c r="C139" s="4"/>
      <c r="E139" s="15">
        <f>E130</f>
        <v>128969.3</v>
      </c>
      <c r="F139" s="4"/>
      <c r="H139" s="15">
        <f>H130</f>
        <v>128969.3</v>
      </c>
      <c r="I139" s="4"/>
    </row>
    <row r="140" spans="1:10">
      <c r="A140" s="3" t="s">
        <v>146</v>
      </c>
      <c r="B140" s="15">
        <f>B125</f>
        <v>24155.249535999999</v>
      </c>
      <c r="C140" s="4"/>
      <c r="E140" s="15">
        <f>E125</f>
        <v>14694.422650693101</v>
      </c>
      <c r="F140" s="4"/>
      <c r="H140" s="15">
        <f>H125</f>
        <v>14694.422650693101</v>
      </c>
      <c r="I140" s="4"/>
    </row>
    <row r="141" spans="1:10">
      <c r="A141" s="3" t="s">
        <v>136</v>
      </c>
      <c r="B141" s="2">
        <f>SUM(B114:B114)</f>
        <v>1247468758.3800001</v>
      </c>
      <c r="C141" s="4"/>
      <c r="E141" s="2">
        <f>SUM(H114:H114)</f>
        <v>847254563.91523755</v>
      </c>
      <c r="F141" s="4"/>
      <c r="H141" s="2">
        <f>SUM(H114:H114)</f>
        <v>847254563.91523755</v>
      </c>
      <c r="I141" s="4"/>
    </row>
    <row r="142" spans="1:10">
      <c r="A142" s="3" t="s">
        <v>137</v>
      </c>
      <c r="B142" s="2">
        <f>SUM(B115:B116)</f>
        <v>449781773.95000005</v>
      </c>
      <c r="C142" s="4"/>
      <c r="E142" s="2">
        <f>SUM(H115:H116)</f>
        <v>262954453.68991441</v>
      </c>
      <c r="F142" s="4"/>
      <c r="H142" s="2">
        <f>SUM(H115:H116)</f>
        <v>262954453.68991441</v>
      </c>
      <c r="I142" s="4"/>
    </row>
    <row r="143" spans="1:10">
      <c r="A143" s="2" t="s">
        <v>138</v>
      </c>
      <c r="B143" s="15">
        <f>B117</f>
        <v>1697250532.3299999</v>
      </c>
      <c r="C143" s="4"/>
      <c r="E143" s="15">
        <f>H117</f>
        <v>1110209017.6051519</v>
      </c>
      <c r="F143" s="4"/>
      <c r="H143" s="15">
        <f>H117</f>
        <v>1110209017.6051519</v>
      </c>
      <c r="I143" s="4"/>
    </row>
    <row r="144" spans="1:10">
      <c r="C144" s="4"/>
      <c r="F144" s="4"/>
      <c r="I144" s="4"/>
    </row>
    <row r="145" spans="3:9">
      <c r="C145" s="4"/>
      <c r="F145" s="4"/>
      <c r="I145" s="4"/>
    </row>
    <row r="146" spans="3:9">
      <c r="C146" s="4"/>
      <c r="F146" s="4"/>
      <c r="I146" s="4"/>
    </row>
    <row r="147" spans="3:9">
      <c r="C147" s="4"/>
      <c r="F147" s="4"/>
      <c r="I147" s="4"/>
    </row>
    <row r="148" spans="3:9">
      <c r="C148" s="4"/>
      <c r="F148" s="4"/>
      <c r="I148" s="4"/>
    </row>
    <row r="149" spans="3:9">
      <c r="C149" s="4"/>
      <c r="F149" s="4"/>
      <c r="I149" s="4"/>
    </row>
    <row r="150" spans="3:9">
      <c r="C150" s="4"/>
      <c r="F150" s="4"/>
      <c r="I150" s="4"/>
    </row>
    <row r="151" spans="3:9">
      <c r="C151" s="4"/>
      <c r="F151" s="4"/>
      <c r="I151" s="4"/>
    </row>
    <row r="152" spans="3:9">
      <c r="C152" s="4"/>
      <c r="F152" s="4"/>
      <c r="I152" s="4"/>
    </row>
    <row r="153" spans="3:9">
      <c r="C153" s="4"/>
      <c r="F153" s="4"/>
      <c r="I153" s="4"/>
    </row>
    <row r="154" spans="3:9">
      <c r="C154" s="4"/>
      <c r="F154" s="4"/>
      <c r="I154" s="4"/>
    </row>
    <row r="155" spans="3:9">
      <c r="C155" s="4"/>
      <c r="F155" s="4"/>
      <c r="I155" s="4"/>
    </row>
    <row r="156" spans="3:9">
      <c r="C156" s="4"/>
      <c r="F156" s="4"/>
      <c r="I156" s="4"/>
    </row>
    <row r="157" spans="3:9">
      <c r="C157" s="4"/>
      <c r="F157" s="4"/>
      <c r="I157" s="4"/>
    </row>
    <row r="158" spans="3:9">
      <c r="C158" s="4"/>
      <c r="F158" s="4"/>
      <c r="I158" s="4"/>
    </row>
    <row r="159" spans="3:9">
      <c r="C159" s="4"/>
      <c r="F159" s="4"/>
      <c r="I159" s="4"/>
    </row>
    <row r="160" spans="3:9">
      <c r="C160" s="4"/>
      <c r="F160" s="4"/>
      <c r="I160" s="4"/>
    </row>
    <row r="161" spans="3:9">
      <c r="C161" s="4"/>
      <c r="F161" s="4"/>
      <c r="I161" s="4"/>
    </row>
    <row r="162" spans="3:9">
      <c r="C162" s="4"/>
      <c r="F162" s="4"/>
      <c r="I162" s="4"/>
    </row>
    <row r="163" spans="3:9">
      <c r="C163" s="4"/>
      <c r="F163" s="4"/>
      <c r="I163" s="4"/>
    </row>
    <row r="164" spans="3:9">
      <c r="C164" s="4"/>
      <c r="F164" s="4"/>
      <c r="I164" s="4"/>
    </row>
    <row r="165" spans="3:9">
      <c r="C165" s="4"/>
      <c r="F165" s="4"/>
      <c r="I165" s="4"/>
    </row>
    <row r="166" spans="3:9">
      <c r="C166" s="4"/>
      <c r="F166" s="4"/>
      <c r="I166" s="4"/>
    </row>
    <row r="167" spans="3:9">
      <c r="C167" s="4"/>
      <c r="F167" s="4"/>
      <c r="I167" s="4"/>
    </row>
    <row r="168" spans="3:9">
      <c r="C168" s="4"/>
      <c r="F168" s="4"/>
      <c r="I168" s="4"/>
    </row>
    <row r="169" spans="3:9">
      <c r="C169" s="4"/>
      <c r="F169" s="4"/>
      <c r="I169" s="4"/>
    </row>
    <row r="170" spans="3:9">
      <c r="C170" s="4"/>
      <c r="F170" s="4"/>
      <c r="I170" s="4"/>
    </row>
    <row r="171" spans="3:9">
      <c r="F171" s="4"/>
      <c r="I171" s="4"/>
    </row>
    <row r="172" spans="3:9">
      <c r="F172" s="4"/>
      <c r="I172" s="4"/>
    </row>
    <row r="173" spans="3:9">
      <c r="F173" s="4"/>
      <c r="I173" s="4"/>
    </row>
    <row r="174" spans="3:9">
      <c r="F174" s="4"/>
      <c r="I174" s="4"/>
    </row>
    <row r="175" spans="3:9">
      <c r="F175" s="4"/>
      <c r="I175" s="4"/>
    </row>
    <row r="176" spans="3:9">
      <c r="F176" s="4"/>
      <c r="I176" s="4"/>
    </row>
    <row r="177" spans="6:9">
      <c r="F177" s="4"/>
      <c r="I177" s="4"/>
    </row>
    <row r="178" spans="6:9">
      <c r="F178" s="4"/>
      <c r="I178" s="4"/>
    </row>
    <row r="179" spans="6:9">
      <c r="F179" s="4"/>
      <c r="I179" s="4"/>
    </row>
    <row r="180" spans="6:9">
      <c r="F180" s="4"/>
      <c r="I180" s="4"/>
    </row>
    <row r="181" spans="6:9">
      <c r="F181" s="4"/>
      <c r="I181" s="4"/>
    </row>
    <row r="182" spans="6:9">
      <c r="F182" s="4"/>
      <c r="I182" s="4"/>
    </row>
    <row r="183" spans="6:9">
      <c r="F183" s="4"/>
      <c r="I183" s="4"/>
    </row>
  </sheetData>
  <phoneticPr fontId="0" type="noConversion"/>
  <pageMargins left="0.75" right="0.75" top="1" bottom="1" header="0.5" footer="0.5"/>
  <pageSetup scale="65" fitToHeight="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J287"/>
  <sheetViews>
    <sheetView zoomScale="75" zoomScaleNormal="75" workbookViewId="0">
      <selection activeCell="AF238" sqref="AF1:IV65536"/>
    </sheetView>
  </sheetViews>
  <sheetFormatPr defaultRowHeight="12.75"/>
  <sheetData>
    <row r="1" spans="1:36" ht="15">
      <c r="A1" s="27" t="s">
        <v>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</row>
    <row r="2" spans="1:36" ht="15">
      <c r="A2" s="27" t="s">
        <v>41</v>
      </c>
      <c r="B2" s="27">
        <v>0</v>
      </c>
      <c r="C2" s="27" t="s">
        <v>39</v>
      </c>
      <c r="D2" s="27">
        <v>0.03</v>
      </c>
      <c r="E2" s="27" t="s">
        <v>39</v>
      </c>
      <c r="F2" s="27">
        <v>0.03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</row>
    <row r="3" spans="1:36" ht="15">
      <c r="A3" s="27" t="s">
        <v>39</v>
      </c>
      <c r="B3" s="27" t="s">
        <v>191</v>
      </c>
      <c r="C3" s="27" t="s">
        <v>192</v>
      </c>
      <c r="D3" s="27" t="s">
        <v>191</v>
      </c>
      <c r="E3" s="27" t="s">
        <v>193</v>
      </c>
      <c r="F3" s="27" t="s">
        <v>191</v>
      </c>
      <c r="G3" s="27" t="s">
        <v>193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</row>
    <row r="4" spans="1:36" ht="15">
      <c r="A4" s="27" t="s">
        <v>194</v>
      </c>
      <c r="B4" s="27">
        <v>5709798</v>
      </c>
      <c r="C4" s="27">
        <v>0</v>
      </c>
      <c r="D4" s="27">
        <v>5187269.4000000004</v>
      </c>
      <c r="E4" s="27">
        <v>0</v>
      </c>
      <c r="F4" s="27">
        <v>5187269.4000000004</v>
      </c>
      <c r="G4" s="27">
        <v>0</v>
      </c>
    </row>
    <row r="5" spans="1:36" ht="15">
      <c r="A5" s="27" t="s">
        <v>195</v>
      </c>
      <c r="B5" s="27">
        <v>18878025</v>
      </c>
      <c r="C5" s="27">
        <v>0</v>
      </c>
      <c r="D5" s="27">
        <v>11525612.6</v>
      </c>
      <c r="E5" s="27">
        <v>0</v>
      </c>
      <c r="F5" s="27">
        <v>11525612.6</v>
      </c>
      <c r="G5" s="27">
        <v>0</v>
      </c>
    </row>
    <row r="6" spans="1:36" ht="15">
      <c r="A6" s="27" t="s">
        <v>196</v>
      </c>
      <c r="B6" s="27">
        <v>4959612</v>
      </c>
      <c r="C6" s="27">
        <v>0</v>
      </c>
      <c r="D6" s="27">
        <v>4379155.5</v>
      </c>
      <c r="E6" s="27">
        <v>0</v>
      </c>
      <c r="F6" s="27">
        <v>4379155.5</v>
      </c>
      <c r="G6" s="27">
        <v>0</v>
      </c>
    </row>
    <row r="7" spans="1:36" ht="15">
      <c r="A7" s="27" t="s">
        <v>197</v>
      </c>
      <c r="B7" s="27">
        <v>12112401</v>
      </c>
      <c r="C7" s="27">
        <v>0</v>
      </c>
      <c r="D7" s="27">
        <v>7200537.5</v>
      </c>
      <c r="E7" s="27">
        <v>0</v>
      </c>
      <c r="F7" s="27">
        <v>7200537.5</v>
      </c>
      <c r="G7" s="27">
        <v>0</v>
      </c>
    </row>
    <row r="8" spans="1:36" ht="15">
      <c r="A8" s="27" t="s">
        <v>198</v>
      </c>
      <c r="B8" s="27">
        <v>438456</v>
      </c>
      <c r="C8" s="27">
        <v>0</v>
      </c>
      <c r="D8" s="27">
        <v>316268</v>
      </c>
      <c r="E8" s="27">
        <v>0</v>
      </c>
      <c r="F8" s="27">
        <v>316268</v>
      </c>
      <c r="G8" s="27">
        <v>0</v>
      </c>
    </row>
    <row r="9" spans="1:36" ht="15">
      <c r="A9" s="27" t="s">
        <v>199</v>
      </c>
      <c r="B9" s="27">
        <v>16633557</v>
      </c>
      <c r="C9" s="27">
        <v>0</v>
      </c>
      <c r="D9" s="27">
        <v>11263425</v>
      </c>
      <c r="E9" s="27">
        <v>0</v>
      </c>
      <c r="F9" s="27">
        <v>11263425</v>
      </c>
      <c r="G9" s="27">
        <v>0</v>
      </c>
    </row>
    <row r="10" spans="1:36" ht="15">
      <c r="A10" s="27" t="s">
        <v>200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36" ht="15">
      <c r="A11" s="27" t="s">
        <v>201</v>
      </c>
      <c r="B11" s="27">
        <v>899722</v>
      </c>
      <c r="C11" s="27">
        <v>0</v>
      </c>
      <c r="D11" s="27">
        <v>644946.19999999995</v>
      </c>
      <c r="E11" s="27">
        <v>0</v>
      </c>
      <c r="F11" s="27">
        <v>644946.19999999995</v>
      </c>
      <c r="G11" s="27">
        <v>0</v>
      </c>
    </row>
    <row r="12" spans="1:36" ht="15">
      <c r="A12" s="27" t="s">
        <v>202</v>
      </c>
      <c r="B12" s="27">
        <v>154131</v>
      </c>
      <c r="C12" s="27">
        <v>0</v>
      </c>
      <c r="D12" s="27">
        <v>113081.9</v>
      </c>
      <c r="E12" s="27">
        <v>0</v>
      </c>
      <c r="F12" s="27">
        <v>113081.9</v>
      </c>
      <c r="G12" s="27">
        <v>0</v>
      </c>
    </row>
    <row r="13" spans="1:36" ht="15">
      <c r="A13" s="27" t="s">
        <v>203</v>
      </c>
      <c r="B13" s="27">
        <v>745591</v>
      </c>
      <c r="C13" s="27">
        <v>0</v>
      </c>
      <c r="D13" s="27">
        <v>531864.30000000005</v>
      </c>
      <c r="E13" s="27">
        <v>0</v>
      </c>
      <c r="F13" s="27">
        <v>531864.30000000005</v>
      </c>
      <c r="G13" s="27">
        <v>0</v>
      </c>
    </row>
    <row r="14" spans="1:36" ht="15">
      <c r="A14" s="27" t="s">
        <v>204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36" ht="15">
      <c r="A15" s="27" t="s">
        <v>205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36" ht="15">
      <c r="A16" s="27" t="s">
        <v>55</v>
      </c>
      <c r="B16" s="27"/>
      <c r="C16" s="27"/>
      <c r="D16" s="27"/>
      <c r="E16" s="27"/>
      <c r="F16" s="27"/>
      <c r="G16" s="27"/>
    </row>
    <row r="17" spans="1:7" ht="15">
      <c r="A17" s="27" t="s">
        <v>56</v>
      </c>
      <c r="B17" s="27">
        <v>4955</v>
      </c>
      <c r="C17" s="27">
        <v>13563</v>
      </c>
      <c r="D17" s="27">
        <v>3127.9</v>
      </c>
      <c r="E17" s="27">
        <v>8682.5</v>
      </c>
      <c r="F17" s="27">
        <v>3127.9</v>
      </c>
      <c r="G17" s="27">
        <v>8682.5</v>
      </c>
    </row>
    <row r="18" spans="1:7" ht="15">
      <c r="A18" s="27" t="s">
        <v>206</v>
      </c>
      <c r="B18" s="27">
        <v>316911.7</v>
      </c>
      <c r="C18" s="27">
        <v>586697.4</v>
      </c>
      <c r="D18" s="27">
        <v>175402.6</v>
      </c>
      <c r="E18" s="27">
        <v>296416.2</v>
      </c>
      <c r="F18" s="27">
        <v>175402.6</v>
      </c>
      <c r="G18" s="27">
        <v>296416.2</v>
      </c>
    </row>
    <row r="19" spans="1:7" ht="15">
      <c r="A19" s="27" t="s">
        <v>58</v>
      </c>
      <c r="B19" s="27">
        <v>9003</v>
      </c>
      <c r="C19" s="27">
        <v>21870</v>
      </c>
      <c r="D19" s="27">
        <v>4773.3999999999996</v>
      </c>
      <c r="E19" s="27">
        <v>12660.5</v>
      </c>
      <c r="F19" s="27">
        <v>4773.3999999999996</v>
      </c>
      <c r="G19" s="27">
        <v>12660.5</v>
      </c>
    </row>
    <row r="20" spans="1:7" ht="15">
      <c r="A20" s="27" t="s">
        <v>207</v>
      </c>
      <c r="B20" s="27">
        <v>216732.79999999999</v>
      </c>
      <c r="C20" s="27">
        <v>420801.4</v>
      </c>
      <c r="D20" s="27">
        <v>119505.3</v>
      </c>
      <c r="E20" s="27">
        <v>213014.2</v>
      </c>
      <c r="F20" s="27">
        <v>119505.3</v>
      </c>
      <c r="G20" s="27">
        <v>213014.2</v>
      </c>
    </row>
    <row r="21" spans="1:7" ht="15">
      <c r="A21" s="27" t="s">
        <v>60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ht="15">
      <c r="A22" s="27" t="s">
        <v>208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ht="15">
      <c r="A23" s="27" t="s">
        <v>62</v>
      </c>
      <c r="B23" s="27"/>
      <c r="C23" s="27"/>
      <c r="D23" s="27"/>
      <c r="E23" s="27"/>
      <c r="F23" s="27"/>
      <c r="G23" s="27"/>
    </row>
    <row r="24" spans="1:7" ht="15">
      <c r="A24" s="27" t="s">
        <v>63</v>
      </c>
      <c r="B24" s="27">
        <v>1127</v>
      </c>
      <c r="C24" s="27">
        <v>0</v>
      </c>
      <c r="D24" s="27">
        <v>850.5</v>
      </c>
      <c r="E24" s="27">
        <v>0</v>
      </c>
      <c r="F24" s="27">
        <v>850.5</v>
      </c>
      <c r="G24" s="27">
        <v>0</v>
      </c>
    </row>
    <row r="25" spans="1:7" ht="15">
      <c r="A25" s="27" t="s">
        <v>209</v>
      </c>
      <c r="B25" s="27">
        <v>86362.4</v>
      </c>
      <c r="C25" s="27">
        <v>0</v>
      </c>
      <c r="D25" s="27">
        <v>44781.3</v>
      </c>
      <c r="E25" s="27">
        <v>0</v>
      </c>
      <c r="F25" s="27">
        <v>44781.3</v>
      </c>
      <c r="G25" s="27">
        <v>0</v>
      </c>
    </row>
    <row r="26" spans="1:7" ht="15">
      <c r="A26" s="27" t="s">
        <v>65</v>
      </c>
      <c r="B26" s="27">
        <v>599</v>
      </c>
      <c r="C26" s="27">
        <v>0</v>
      </c>
      <c r="D26" s="27">
        <v>458.1</v>
      </c>
      <c r="E26" s="27">
        <v>0</v>
      </c>
      <c r="F26" s="27">
        <v>458.1</v>
      </c>
      <c r="G26" s="27">
        <v>0</v>
      </c>
    </row>
    <row r="27" spans="1:7" ht="15">
      <c r="A27" s="27" t="s">
        <v>210</v>
      </c>
      <c r="B27" s="27">
        <v>49473.2</v>
      </c>
      <c r="C27" s="27">
        <v>0</v>
      </c>
      <c r="D27" s="27">
        <v>26445.3</v>
      </c>
      <c r="E27" s="27">
        <v>0</v>
      </c>
      <c r="F27" s="27">
        <v>26445.3</v>
      </c>
      <c r="G27" s="27">
        <v>0</v>
      </c>
    </row>
    <row r="28" spans="1:7" ht="15">
      <c r="A28" s="27" t="s">
        <v>67</v>
      </c>
      <c r="B28" s="27">
        <v>197</v>
      </c>
      <c r="C28" s="27">
        <v>0</v>
      </c>
      <c r="D28" s="27">
        <v>143</v>
      </c>
      <c r="E28" s="27">
        <v>0</v>
      </c>
      <c r="F28" s="27">
        <v>143</v>
      </c>
      <c r="G28" s="27">
        <v>0</v>
      </c>
    </row>
    <row r="29" spans="1:7" ht="15">
      <c r="A29" s="27" t="s">
        <v>211</v>
      </c>
      <c r="B29" s="27">
        <v>10483.4</v>
      </c>
      <c r="C29" s="27">
        <v>0</v>
      </c>
      <c r="D29" s="27">
        <v>5511.1</v>
      </c>
      <c r="E29" s="27">
        <v>0</v>
      </c>
      <c r="F29" s="27">
        <v>5511.1</v>
      </c>
      <c r="G29" s="27">
        <v>0</v>
      </c>
    </row>
    <row r="30" spans="1:7" ht="15">
      <c r="A30" s="27" t="s">
        <v>69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ht="15">
      <c r="A31" s="27" t="s">
        <v>212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</row>
    <row r="32" spans="1:7" ht="15">
      <c r="A32" s="27" t="s">
        <v>71</v>
      </c>
      <c r="B32" s="27">
        <v>7347</v>
      </c>
      <c r="C32" s="27">
        <v>17352</v>
      </c>
      <c r="D32" s="27">
        <v>3787</v>
      </c>
      <c r="E32" s="27">
        <v>9486.1</v>
      </c>
      <c r="F32" s="27">
        <v>3787</v>
      </c>
      <c r="G32" s="27">
        <v>9486.1</v>
      </c>
    </row>
    <row r="33" spans="1:31" ht="15">
      <c r="A33" s="27" t="s">
        <v>72</v>
      </c>
      <c r="B33" s="27">
        <v>299204330.60000002</v>
      </c>
      <c r="C33" s="27">
        <v>298945311.60000002</v>
      </c>
      <c r="D33" s="27">
        <v>168465283.69999999</v>
      </c>
      <c r="E33" s="27">
        <v>168357274.80000001</v>
      </c>
      <c r="F33" s="27">
        <v>168465283.69999999</v>
      </c>
      <c r="G33" s="27">
        <v>168357274.80000001</v>
      </c>
    </row>
    <row r="34" spans="1:31" ht="15">
      <c r="A34" s="27" t="s">
        <v>73</v>
      </c>
      <c r="B34" s="27">
        <v>248871.7</v>
      </c>
      <c r="C34" s="27">
        <v>507890.7</v>
      </c>
      <c r="D34" s="27">
        <v>128969.3</v>
      </c>
      <c r="E34" s="27">
        <v>236978.2</v>
      </c>
      <c r="F34" s="27">
        <v>128969.3</v>
      </c>
      <c r="G34" s="27">
        <v>236978.2</v>
      </c>
    </row>
    <row r="35" spans="1:31" ht="15">
      <c r="A35" s="27" t="s">
        <v>213</v>
      </c>
      <c r="B35" s="27">
        <v>7661870</v>
      </c>
      <c r="C35" s="27"/>
      <c r="D35" s="27"/>
      <c r="E35" s="27"/>
      <c r="F35" s="27"/>
      <c r="G35" s="27"/>
    </row>
    <row r="37" spans="1:31" ht="15">
      <c r="A37" s="28" t="s">
        <v>185</v>
      </c>
      <c r="B37" s="27" t="s">
        <v>153</v>
      </c>
      <c r="C37" s="27" t="s">
        <v>154</v>
      </c>
      <c r="D37" s="27" t="s">
        <v>155</v>
      </c>
      <c r="E37" s="27" t="s">
        <v>156</v>
      </c>
      <c r="F37" s="27" t="s">
        <v>157</v>
      </c>
      <c r="G37" s="27" t="s">
        <v>158</v>
      </c>
      <c r="H37" s="27" t="s">
        <v>159</v>
      </c>
      <c r="I37" s="27" t="s">
        <v>160</v>
      </c>
      <c r="J37" s="27" t="s">
        <v>161</v>
      </c>
      <c r="K37" s="27" t="s">
        <v>162</v>
      </c>
      <c r="L37" s="27" t="s">
        <v>153</v>
      </c>
      <c r="M37" s="27" t="s">
        <v>154</v>
      </c>
      <c r="N37" s="27" t="s">
        <v>155</v>
      </c>
      <c r="O37" s="27" t="s">
        <v>156</v>
      </c>
      <c r="P37" s="27" t="s">
        <v>157</v>
      </c>
      <c r="Q37" s="27" t="s">
        <v>158</v>
      </c>
      <c r="R37" s="27" t="s">
        <v>159</v>
      </c>
      <c r="S37" s="27" t="s">
        <v>160</v>
      </c>
      <c r="T37" s="27" t="s">
        <v>161</v>
      </c>
      <c r="U37" s="27" t="s">
        <v>162</v>
      </c>
      <c r="V37" s="27" t="s">
        <v>153</v>
      </c>
      <c r="W37" s="27" t="s">
        <v>154</v>
      </c>
      <c r="X37" s="27" t="s">
        <v>155</v>
      </c>
      <c r="Y37" s="27" t="s">
        <v>156</v>
      </c>
      <c r="Z37" s="27" t="s">
        <v>157</v>
      </c>
      <c r="AA37" s="27" t="s">
        <v>158</v>
      </c>
      <c r="AB37" s="27" t="s">
        <v>159</v>
      </c>
      <c r="AC37" s="27" t="s">
        <v>160</v>
      </c>
      <c r="AD37" s="27" t="s">
        <v>161</v>
      </c>
      <c r="AE37" s="27" t="s">
        <v>162</v>
      </c>
    </row>
    <row r="38" spans="1:31" ht="15">
      <c r="A38" s="28">
        <v>2009</v>
      </c>
      <c r="B38" s="29">
        <v>1271</v>
      </c>
      <c r="C38" s="29">
        <v>8962</v>
      </c>
      <c r="D38" s="27">
        <v>0</v>
      </c>
      <c r="E38" s="27">
        <v>0</v>
      </c>
      <c r="F38" s="29">
        <v>10234</v>
      </c>
      <c r="G38" s="29">
        <v>321074</v>
      </c>
      <c r="H38" s="29">
        <v>1270</v>
      </c>
      <c r="I38" s="27">
        <v>0</v>
      </c>
      <c r="J38" s="27">
        <v>0</v>
      </c>
      <c r="K38" s="27">
        <v>0</v>
      </c>
      <c r="L38" s="29">
        <v>1271</v>
      </c>
      <c r="M38" s="29">
        <v>8962</v>
      </c>
      <c r="N38" s="27">
        <v>0</v>
      </c>
      <c r="O38" s="27">
        <v>0</v>
      </c>
      <c r="P38" s="29">
        <v>10234</v>
      </c>
      <c r="Q38" s="29">
        <v>321074</v>
      </c>
      <c r="R38" s="29">
        <v>1270</v>
      </c>
      <c r="S38" s="27">
        <v>0</v>
      </c>
      <c r="T38" s="27">
        <v>0</v>
      </c>
      <c r="U38" s="27">
        <v>0</v>
      </c>
      <c r="V38" s="29">
        <v>1271</v>
      </c>
      <c r="W38" s="29">
        <v>8962</v>
      </c>
      <c r="X38" s="27">
        <v>0</v>
      </c>
      <c r="Y38" s="27">
        <v>0</v>
      </c>
      <c r="Z38" s="29">
        <v>10234</v>
      </c>
      <c r="AA38" s="29">
        <v>321074</v>
      </c>
      <c r="AB38" s="29">
        <v>1270</v>
      </c>
      <c r="AC38" s="27">
        <v>0</v>
      </c>
      <c r="AD38" s="27">
        <v>0</v>
      </c>
      <c r="AE38" s="27">
        <v>0</v>
      </c>
    </row>
    <row r="39" spans="1:31" ht="15">
      <c r="A39" s="28">
        <v>2009</v>
      </c>
      <c r="B39" s="29">
        <v>1788</v>
      </c>
      <c r="C39" s="29">
        <v>17244</v>
      </c>
      <c r="D39" s="27">
        <v>0</v>
      </c>
      <c r="E39" s="27">
        <v>0</v>
      </c>
      <c r="F39" s="29">
        <v>10103</v>
      </c>
      <c r="G39" s="29">
        <v>320544</v>
      </c>
      <c r="H39" s="29">
        <v>1789</v>
      </c>
      <c r="I39" s="27">
        <v>0</v>
      </c>
      <c r="J39" s="27">
        <v>0</v>
      </c>
      <c r="K39" s="27">
        <v>0</v>
      </c>
      <c r="L39" s="29">
        <v>1788</v>
      </c>
      <c r="M39" s="29">
        <v>17244</v>
      </c>
      <c r="N39" s="27">
        <v>0</v>
      </c>
      <c r="O39" s="27">
        <v>0</v>
      </c>
      <c r="P39" s="29">
        <v>10103</v>
      </c>
      <c r="Q39" s="29">
        <v>320544</v>
      </c>
      <c r="R39" s="29">
        <v>1789</v>
      </c>
      <c r="S39" s="27">
        <v>0</v>
      </c>
      <c r="T39" s="27">
        <v>0</v>
      </c>
      <c r="U39" s="27">
        <v>0</v>
      </c>
      <c r="V39" s="29">
        <v>1788</v>
      </c>
      <c r="W39" s="29">
        <v>17244</v>
      </c>
      <c r="X39" s="27">
        <v>0</v>
      </c>
      <c r="Y39" s="27">
        <v>0</v>
      </c>
      <c r="Z39" s="29">
        <v>10103</v>
      </c>
      <c r="AA39" s="29">
        <v>320544</v>
      </c>
      <c r="AB39" s="29">
        <v>1789</v>
      </c>
      <c r="AC39" s="27">
        <v>0</v>
      </c>
      <c r="AD39" s="27">
        <v>0</v>
      </c>
      <c r="AE39" s="27">
        <v>0</v>
      </c>
    </row>
    <row r="40" spans="1:31" ht="15">
      <c r="A40" s="28">
        <v>2010</v>
      </c>
      <c r="B40" s="29">
        <v>1910</v>
      </c>
      <c r="C40" s="29">
        <v>17343</v>
      </c>
      <c r="D40" s="27">
        <v>0</v>
      </c>
      <c r="E40" s="27">
        <v>0</v>
      </c>
      <c r="F40" s="29">
        <v>10428</v>
      </c>
      <c r="G40" s="29">
        <v>320534</v>
      </c>
      <c r="H40" s="29">
        <v>1908</v>
      </c>
      <c r="I40" s="27">
        <v>0</v>
      </c>
      <c r="J40" s="27">
        <v>0</v>
      </c>
      <c r="K40" s="27">
        <v>0</v>
      </c>
      <c r="L40" s="29">
        <v>1854.3366699999999</v>
      </c>
      <c r="M40" s="29">
        <v>16835.738280000001</v>
      </c>
      <c r="N40" s="27">
        <v>0</v>
      </c>
      <c r="O40" s="27">
        <v>0</v>
      </c>
      <c r="P40" s="29">
        <v>10123.325199999999</v>
      </c>
      <c r="Q40" s="29">
        <v>310715.6875</v>
      </c>
      <c r="R40" s="29">
        <v>1852.3950199999999</v>
      </c>
      <c r="S40" s="27">
        <v>0</v>
      </c>
      <c r="T40" s="27">
        <v>0</v>
      </c>
      <c r="U40" s="27">
        <v>0</v>
      </c>
      <c r="V40" s="29">
        <v>1854.3366699999999</v>
      </c>
      <c r="W40" s="29">
        <v>16835.738280000001</v>
      </c>
      <c r="X40" s="27">
        <v>0</v>
      </c>
      <c r="Y40" s="27">
        <v>0</v>
      </c>
      <c r="Z40" s="29">
        <v>10123.325199999999</v>
      </c>
      <c r="AA40" s="29">
        <v>310715.6875</v>
      </c>
      <c r="AB40" s="29">
        <v>1852.3950199999999</v>
      </c>
      <c r="AC40" s="27">
        <v>0</v>
      </c>
      <c r="AD40" s="27">
        <v>0</v>
      </c>
      <c r="AE40" s="27">
        <v>0</v>
      </c>
    </row>
    <row r="41" spans="1:31" ht="15">
      <c r="A41" s="28">
        <v>2010</v>
      </c>
      <c r="B41" s="29">
        <v>1948</v>
      </c>
      <c r="C41" s="29">
        <v>17445</v>
      </c>
      <c r="D41" s="27">
        <v>0</v>
      </c>
      <c r="E41" s="27">
        <v>0</v>
      </c>
      <c r="F41" s="29">
        <v>10342</v>
      </c>
      <c r="G41" s="29">
        <v>320513</v>
      </c>
      <c r="H41" s="29">
        <v>1950</v>
      </c>
      <c r="I41" s="27">
        <v>0</v>
      </c>
      <c r="J41" s="27">
        <v>0</v>
      </c>
      <c r="K41" s="27">
        <v>0</v>
      </c>
      <c r="L41" s="29">
        <v>1891.22803</v>
      </c>
      <c r="M41" s="29">
        <v>16934.75</v>
      </c>
      <c r="N41" s="27">
        <v>0</v>
      </c>
      <c r="O41" s="27">
        <v>0</v>
      </c>
      <c r="P41" s="29">
        <v>10039.844730000001</v>
      </c>
      <c r="Q41" s="29">
        <v>310695.34375</v>
      </c>
      <c r="R41" s="29">
        <v>1893.16968</v>
      </c>
      <c r="S41" s="27">
        <v>0</v>
      </c>
      <c r="T41" s="27">
        <v>0</v>
      </c>
      <c r="U41" s="27">
        <v>0</v>
      </c>
      <c r="V41" s="29">
        <v>1891.22803</v>
      </c>
      <c r="W41" s="29">
        <v>16934.75</v>
      </c>
      <c r="X41" s="27">
        <v>0</v>
      </c>
      <c r="Y41" s="27">
        <v>0</v>
      </c>
      <c r="Z41" s="29">
        <v>10039.844730000001</v>
      </c>
      <c r="AA41" s="29">
        <v>310695.34375</v>
      </c>
      <c r="AB41" s="29">
        <v>1893.16968</v>
      </c>
      <c r="AC41" s="27">
        <v>0</v>
      </c>
      <c r="AD41" s="27">
        <v>0</v>
      </c>
      <c r="AE41" s="27">
        <v>0</v>
      </c>
    </row>
    <row r="42" spans="1:31" ht="15">
      <c r="A42" s="28">
        <v>2011</v>
      </c>
      <c r="B42" s="29">
        <v>1971</v>
      </c>
      <c r="C42" s="29">
        <v>17529</v>
      </c>
      <c r="D42" s="27">
        <v>0</v>
      </c>
      <c r="E42" s="27">
        <v>0</v>
      </c>
      <c r="F42" s="29">
        <v>10564</v>
      </c>
      <c r="G42" s="29">
        <v>322027</v>
      </c>
      <c r="H42" s="29">
        <v>1971</v>
      </c>
      <c r="I42" s="27">
        <v>0</v>
      </c>
      <c r="J42" s="27">
        <v>0</v>
      </c>
      <c r="K42" s="27">
        <v>0</v>
      </c>
      <c r="L42" s="29">
        <v>1857.8679199999999</v>
      </c>
      <c r="M42" s="29">
        <v>16520.181639999999</v>
      </c>
      <c r="N42" s="27">
        <v>0</v>
      </c>
      <c r="O42" s="27">
        <v>0</v>
      </c>
      <c r="P42" s="29">
        <v>9956.34375</v>
      </c>
      <c r="Q42" s="29">
        <v>302765.5625</v>
      </c>
      <c r="R42" s="29">
        <v>1857.8679199999999</v>
      </c>
      <c r="S42" s="27">
        <v>0</v>
      </c>
      <c r="T42" s="27">
        <v>0</v>
      </c>
      <c r="U42" s="27">
        <v>0</v>
      </c>
      <c r="V42" s="29">
        <v>1857.8679199999999</v>
      </c>
      <c r="W42" s="29">
        <v>16520.181639999999</v>
      </c>
      <c r="X42" s="27">
        <v>0</v>
      </c>
      <c r="Y42" s="27">
        <v>0</v>
      </c>
      <c r="Z42" s="29">
        <v>9956.34375</v>
      </c>
      <c r="AA42" s="29">
        <v>302765.5625</v>
      </c>
      <c r="AB42" s="29">
        <v>1857.8679199999999</v>
      </c>
      <c r="AC42" s="27">
        <v>0</v>
      </c>
      <c r="AD42" s="27">
        <v>0</v>
      </c>
      <c r="AE42" s="27">
        <v>0</v>
      </c>
    </row>
    <row r="43" spans="1:31" ht="15">
      <c r="A43" s="28">
        <v>2011</v>
      </c>
      <c r="B43" s="29">
        <v>2035</v>
      </c>
      <c r="C43" s="29">
        <v>17429</v>
      </c>
      <c r="D43" s="27">
        <v>0</v>
      </c>
      <c r="E43" s="27">
        <v>0</v>
      </c>
      <c r="F43" s="29">
        <v>10308</v>
      </c>
      <c r="G43" s="29">
        <v>320470</v>
      </c>
      <c r="H43" s="29">
        <v>2035</v>
      </c>
      <c r="I43" s="27">
        <v>0</v>
      </c>
      <c r="J43" s="27">
        <v>0</v>
      </c>
      <c r="K43" s="27">
        <v>0</v>
      </c>
      <c r="L43" s="29">
        <v>1918.19604</v>
      </c>
      <c r="M43" s="29">
        <v>16425.845700000002</v>
      </c>
      <c r="N43" s="27">
        <v>0</v>
      </c>
      <c r="O43" s="27">
        <v>0</v>
      </c>
      <c r="P43" s="29">
        <v>9715.09375</v>
      </c>
      <c r="Q43" s="29">
        <v>301305.875</v>
      </c>
      <c r="R43" s="29">
        <v>1918.19604</v>
      </c>
      <c r="S43" s="27">
        <v>0</v>
      </c>
      <c r="T43" s="27">
        <v>0</v>
      </c>
      <c r="U43" s="27">
        <v>0</v>
      </c>
      <c r="V43" s="29">
        <v>1918.19604</v>
      </c>
      <c r="W43" s="29">
        <v>16425.845700000002</v>
      </c>
      <c r="X43" s="27">
        <v>0</v>
      </c>
      <c r="Y43" s="27">
        <v>0</v>
      </c>
      <c r="Z43" s="29">
        <v>9715.09375</v>
      </c>
      <c r="AA43" s="29">
        <v>301305.875</v>
      </c>
      <c r="AB43" s="29">
        <v>1918.19604</v>
      </c>
      <c r="AC43" s="27">
        <v>0</v>
      </c>
      <c r="AD43" s="27">
        <v>0</v>
      </c>
      <c r="AE43" s="27">
        <v>0</v>
      </c>
    </row>
    <row r="44" spans="1:31" ht="15">
      <c r="A44" s="28">
        <v>2012</v>
      </c>
      <c r="B44" s="29">
        <v>2142</v>
      </c>
      <c r="C44" s="29">
        <v>17289</v>
      </c>
      <c r="D44" s="27">
        <v>0</v>
      </c>
      <c r="E44" s="27">
        <v>0</v>
      </c>
      <c r="F44" s="29">
        <v>10559</v>
      </c>
      <c r="G44" s="29">
        <v>319302</v>
      </c>
      <c r="H44" s="29">
        <v>2142</v>
      </c>
      <c r="I44" s="27">
        <v>0</v>
      </c>
      <c r="J44" s="27">
        <v>0</v>
      </c>
      <c r="K44" s="27">
        <v>0</v>
      </c>
      <c r="L44" s="29">
        <v>1960.2614699999999</v>
      </c>
      <c r="M44" s="29">
        <v>15820.37012</v>
      </c>
      <c r="N44" s="27">
        <v>0</v>
      </c>
      <c r="O44" s="27">
        <v>0</v>
      </c>
      <c r="P44" s="29">
        <v>9662.1572300000007</v>
      </c>
      <c r="Q44" s="29">
        <v>292761.5</v>
      </c>
      <c r="R44" s="29">
        <v>1960.2614699999999</v>
      </c>
      <c r="S44" s="27">
        <v>0</v>
      </c>
      <c r="T44" s="27">
        <v>0</v>
      </c>
      <c r="U44" s="27">
        <v>0</v>
      </c>
      <c r="V44" s="29">
        <v>1960.2614699999999</v>
      </c>
      <c r="W44" s="29">
        <v>15820.37012</v>
      </c>
      <c r="X44" s="27">
        <v>0</v>
      </c>
      <c r="Y44" s="27">
        <v>0</v>
      </c>
      <c r="Z44" s="29">
        <v>9662.1572300000007</v>
      </c>
      <c r="AA44" s="29">
        <v>292761.5</v>
      </c>
      <c r="AB44" s="29">
        <v>1960.2614699999999</v>
      </c>
      <c r="AC44" s="27">
        <v>0</v>
      </c>
      <c r="AD44" s="27">
        <v>0</v>
      </c>
      <c r="AE44" s="27">
        <v>0</v>
      </c>
    </row>
    <row r="45" spans="1:31" ht="15">
      <c r="A45" s="28">
        <v>2012</v>
      </c>
      <c r="B45" s="29">
        <v>2067</v>
      </c>
      <c r="C45" s="29">
        <v>17360</v>
      </c>
      <c r="D45" s="27">
        <v>0</v>
      </c>
      <c r="E45" s="27">
        <v>0</v>
      </c>
      <c r="F45" s="29">
        <v>10371</v>
      </c>
      <c r="G45" s="29">
        <v>320880</v>
      </c>
      <c r="H45" s="29">
        <v>2067</v>
      </c>
      <c r="I45" s="27">
        <v>0</v>
      </c>
      <c r="J45" s="27">
        <v>0</v>
      </c>
      <c r="K45" s="27">
        <v>0</v>
      </c>
      <c r="L45" s="29">
        <v>1891.6243899999999</v>
      </c>
      <c r="M45" s="29">
        <v>15885.337890000001</v>
      </c>
      <c r="N45" s="27">
        <v>0</v>
      </c>
      <c r="O45" s="27">
        <v>0</v>
      </c>
      <c r="P45" s="29">
        <v>9490.1298800000004</v>
      </c>
      <c r="Q45" s="29">
        <v>294191.5625</v>
      </c>
      <c r="R45" s="29">
        <v>1891.6243899999999</v>
      </c>
      <c r="S45" s="27">
        <v>0</v>
      </c>
      <c r="T45" s="27">
        <v>0</v>
      </c>
      <c r="U45" s="27">
        <v>0</v>
      </c>
      <c r="V45" s="29">
        <v>1891.6243899999999</v>
      </c>
      <c r="W45" s="29">
        <v>15885.337890000001</v>
      </c>
      <c r="X45" s="27">
        <v>0</v>
      </c>
      <c r="Y45" s="27">
        <v>0</v>
      </c>
      <c r="Z45" s="29">
        <v>9490.1298800000004</v>
      </c>
      <c r="AA45" s="29">
        <v>294191.5625</v>
      </c>
      <c r="AB45" s="29">
        <v>1891.6243899999999</v>
      </c>
      <c r="AC45" s="27">
        <v>0</v>
      </c>
      <c r="AD45" s="27">
        <v>0</v>
      </c>
      <c r="AE45" s="27">
        <v>0</v>
      </c>
    </row>
    <row r="46" spans="1:31" ht="15">
      <c r="A46" s="28">
        <v>2012.9999999999998</v>
      </c>
      <c r="B46" s="29">
        <v>2180</v>
      </c>
      <c r="C46" s="29">
        <v>17057</v>
      </c>
      <c r="D46" s="27">
        <v>0</v>
      </c>
      <c r="E46" s="27">
        <v>0</v>
      </c>
      <c r="F46" s="29">
        <v>10324</v>
      </c>
      <c r="G46" s="29">
        <v>314507</v>
      </c>
      <c r="H46" s="29">
        <v>2179</v>
      </c>
      <c r="I46" s="27">
        <v>0</v>
      </c>
      <c r="J46" s="27">
        <v>0</v>
      </c>
      <c r="K46" s="27">
        <v>0</v>
      </c>
      <c r="L46" s="29">
        <v>1936.84265</v>
      </c>
      <c r="M46" s="29">
        <v>15157.02051</v>
      </c>
      <c r="N46" s="27">
        <v>0</v>
      </c>
      <c r="O46" s="27">
        <v>0</v>
      </c>
      <c r="P46" s="29">
        <v>9173.5927699999993</v>
      </c>
      <c r="Q46" s="29">
        <v>279579.03125</v>
      </c>
      <c r="R46" s="29">
        <v>1935.9542200000001</v>
      </c>
      <c r="S46" s="27">
        <v>0</v>
      </c>
      <c r="T46" s="27">
        <v>0</v>
      </c>
      <c r="U46" s="27">
        <v>0</v>
      </c>
      <c r="V46" s="29">
        <v>1936.84265</v>
      </c>
      <c r="W46" s="29">
        <v>15157.02051</v>
      </c>
      <c r="X46" s="27">
        <v>0</v>
      </c>
      <c r="Y46" s="27">
        <v>0</v>
      </c>
      <c r="Z46" s="29">
        <v>9173.5927699999993</v>
      </c>
      <c r="AA46" s="29">
        <v>279579.03125</v>
      </c>
      <c r="AB46" s="29">
        <v>1935.9542200000001</v>
      </c>
      <c r="AC46" s="27">
        <v>0</v>
      </c>
      <c r="AD46" s="27">
        <v>0</v>
      </c>
      <c r="AE46" s="27">
        <v>0</v>
      </c>
    </row>
    <row r="47" spans="1:31" ht="15">
      <c r="A47" s="28">
        <v>2012.9999999999998</v>
      </c>
      <c r="B47" s="29">
        <v>2116</v>
      </c>
      <c r="C47" s="29">
        <v>17133</v>
      </c>
      <c r="D47" s="27">
        <v>0</v>
      </c>
      <c r="E47" s="27">
        <v>0</v>
      </c>
      <c r="F47" s="29">
        <v>10452</v>
      </c>
      <c r="G47" s="29">
        <v>313220</v>
      </c>
      <c r="H47" s="29">
        <v>2117</v>
      </c>
      <c r="I47" s="27">
        <v>0</v>
      </c>
      <c r="J47" s="27">
        <v>0</v>
      </c>
      <c r="K47" s="27">
        <v>0</v>
      </c>
      <c r="L47" s="29">
        <v>1879.9832799999999</v>
      </c>
      <c r="M47" s="29">
        <v>15224.559569999999</v>
      </c>
      <c r="N47" s="27">
        <v>0</v>
      </c>
      <c r="O47" s="27">
        <v>0</v>
      </c>
      <c r="P47" s="29">
        <v>9287.3427699999993</v>
      </c>
      <c r="Q47" s="29">
        <v>278452.90625</v>
      </c>
      <c r="R47" s="29">
        <v>1880.8716999999999</v>
      </c>
      <c r="S47" s="27">
        <v>0</v>
      </c>
      <c r="T47" s="27">
        <v>0</v>
      </c>
      <c r="U47" s="27">
        <v>0</v>
      </c>
      <c r="V47" s="29">
        <v>1879.9832799999999</v>
      </c>
      <c r="W47" s="29">
        <v>15224.559569999999</v>
      </c>
      <c r="X47" s="27">
        <v>0</v>
      </c>
      <c r="Y47" s="27">
        <v>0</v>
      </c>
      <c r="Z47" s="29">
        <v>9287.3427699999993</v>
      </c>
      <c r="AA47" s="29">
        <v>278452.90625</v>
      </c>
      <c r="AB47" s="29">
        <v>1880.8716999999999</v>
      </c>
      <c r="AC47" s="27">
        <v>0</v>
      </c>
      <c r="AD47" s="27">
        <v>0</v>
      </c>
      <c r="AE47" s="27">
        <v>0</v>
      </c>
    </row>
    <row r="48" spans="1:31" ht="15">
      <c r="A48" s="28">
        <v>2014.0000000000002</v>
      </c>
      <c r="B48" s="29">
        <v>1854</v>
      </c>
      <c r="C48" s="29">
        <v>17030</v>
      </c>
      <c r="D48" s="27">
        <v>0</v>
      </c>
      <c r="E48" s="27">
        <v>0</v>
      </c>
      <c r="F48" s="29">
        <v>10006</v>
      </c>
      <c r="G48" s="29">
        <v>309821</v>
      </c>
      <c r="H48" s="29">
        <v>1853</v>
      </c>
      <c r="I48" s="27">
        <v>0</v>
      </c>
      <c r="J48" s="27">
        <v>0</v>
      </c>
      <c r="K48" s="27">
        <v>0</v>
      </c>
      <c r="L48" s="29">
        <v>1599.23792</v>
      </c>
      <c r="M48" s="29">
        <v>14688.59863</v>
      </c>
      <c r="N48" s="27">
        <v>0</v>
      </c>
      <c r="O48" s="27">
        <v>0</v>
      </c>
      <c r="P48" s="29">
        <v>8631.7705100000003</v>
      </c>
      <c r="Q48" s="29">
        <v>266613.84375</v>
      </c>
      <c r="R48" s="29">
        <v>1598.37537</v>
      </c>
      <c r="S48" s="27">
        <v>0</v>
      </c>
      <c r="T48" s="27">
        <v>0</v>
      </c>
      <c r="U48" s="27">
        <v>0</v>
      </c>
      <c r="V48" s="29">
        <v>1599.23792</v>
      </c>
      <c r="W48" s="29">
        <v>14688.59863</v>
      </c>
      <c r="X48" s="27">
        <v>0</v>
      </c>
      <c r="Y48" s="27">
        <v>0</v>
      </c>
      <c r="Z48" s="29">
        <v>8631.7705100000003</v>
      </c>
      <c r="AA48" s="29">
        <v>266613.84375</v>
      </c>
      <c r="AB48" s="29">
        <v>1598.37537</v>
      </c>
      <c r="AC48" s="27">
        <v>0</v>
      </c>
      <c r="AD48" s="27">
        <v>0</v>
      </c>
      <c r="AE48" s="27">
        <v>0</v>
      </c>
    </row>
    <row r="49" spans="1:31" ht="15">
      <c r="A49" s="28">
        <v>2014.0000000000002</v>
      </c>
      <c r="B49" s="29">
        <v>1801</v>
      </c>
      <c r="C49" s="29">
        <v>17103</v>
      </c>
      <c r="D49" s="27">
        <v>0</v>
      </c>
      <c r="E49" s="27">
        <v>0</v>
      </c>
      <c r="F49" s="29">
        <v>10135</v>
      </c>
      <c r="G49" s="29">
        <v>309473</v>
      </c>
      <c r="H49" s="29">
        <v>1801</v>
      </c>
      <c r="I49" s="27">
        <v>0</v>
      </c>
      <c r="J49" s="27">
        <v>0</v>
      </c>
      <c r="K49" s="27">
        <v>0</v>
      </c>
      <c r="L49" s="29">
        <v>1553.5228300000001</v>
      </c>
      <c r="M49" s="29">
        <v>14751.54688</v>
      </c>
      <c r="N49" s="27">
        <v>0</v>
      </c>
      <c r="O49" s="27">
        <v>0</v>
      </c>
      <c r="P49" s="29">
        <v>8743.0078099999992</v>
      </c>
      <c r="Q49" s="29">
        <v>266309.34375</v>
      </c>
      <c r="R49" s="29">
        <v>1553.5228300000001</v>
      </c>
      <c r="S49" s="27">
        <v>0</v>
      </c>
      <c r="T49" s="27">
        <v>0</v>
      </c>
      <c r="U49" s="27">
        <v>0</v>
      </c>
      <c r="V49" s="29">
        <v>1553.5228300000001</v>
      </c>
      <c r="W49" s="29">
        <v>14751.54688</v>
      </c>
      <c r="X49" s="27">
        <v>0</v>
      </c>
      <c r="Y49" s="27">
        <v>0</v>
      </c>
      <c r="Z49" s="29">
        <v>8743.0078099999992</v>
      </c>
      <c r="AA49" s="29">
        <v>266309.34375</v>
      </c>
      <c r="AB49" s="29">
        <v>1553.5228300000001</v>
      </c>
      <c r="AC49" s="27">
        <v>0</v>
      </c>
      <c r="AD49" s="27">
        <v>0</v>
      </c>
      <c r="AE49" s="27">
        <v>0</v>
      </c>
    </row>
    <row r="50" spans="1:31" ht="15">
      <c r="A50" s="28">
        <v>2015.0000000000002</v>
      </c>
      <c r="B50" s="29">
        <v>1758</v>
      </c>
      <c r="C50" s="29">
        <v>16923</v>
      </c>
      <c r="D50" s="27">
        <v>0</v>
      </c>
      <c r="E50" s="27">
        <v>0</v>
      </c>
      <c r="F50" s="29">
        <v>9808</v>
      </c>
      <c r="G50" s="29">
        <v>309769</v>
      </c>
      <c r="H50" s="29">
        <v>1759</v>
      </c>
      <c r="I50" s="27">
        <v>0</v>
      </c>
      <c r="J50" s="27">
        <v>0</v>
      </c>
      <c r="K50" s="27">
        <v>0</v>
      </c>
      <c r="L50" s="29">
        <v>1472.3082300000001</v>
      </c>
      <c r="M50" s="29">
        <v>14175.08496</v>
      </c>
      <c r="N50" s="27">
        <v>0</v>
      </c>
      <c r="O50" s="27">
        <v>0</v>
      </c>
      <c r="P50" s="29">
        <v>8213.49316</v>
      </c>
      <c r="Q50" s="29">
        <v>260215.15625</v>
      </c>
      <c r="R50" s="29">
        <v>1473.1457499999999</v>
      </c>
      <c r="S50" s="27">
        <v>0</v>
      </c>
      <c r="T50" s="27">
        <v>0</v>
      </c>
      <c r="U50" s="27">
        <v>0</v>
      </c>
      <c r="V50" s="29">
        <v>1472.3082300000001</v>
      </c>
      <c r="W50" s="29">
        <v>14175.08496</v>
      </c>
      <c r="X50" s="27">
        <v>0</v>
      </c>
      <c r="Y50" s="27">
        <v>0</v>
      </c>
      <c r="Z50" s="29">
        <v>8213.49316</v>
      </c>
      <c r="AA50" s="29">
        <v>260215.15625</v>
      </c>
      <c r="AB50" s="29">
        <v>1473.1457499999999</v>
      </c>
      <c r="AC50" s="27">
        <v>0</v>
      </c>
      <c r="AD50" s="27">
        <v>0</v>
      </c>
      <c r="AE50" s="27">
        <v>0</v>
      </c>
    </row>
    <row r="51" spans="1:31" ht="15">
      <c r="A51" s="28">
        <v>2015.0000000000002</v>
      </c>
      <c r="B51" s="29">
        <v>1754</v>
      </c>
      <c r="C51" s="29">
        <v>16680</v>
      </c>
      <c r="D51" s="27">
        <v>0</v>
      </c>
      <c r="E51" s="27">
        <v>0</v>
      </c>
      <c r="F51" s="29">
        <v>9863</v>
      </c>
      <c r="G51" s="29">
        <v>309303</v>
      </c>
      <c r="H51" s="29">
        <v>1752</v>
      </c>
      <c r="I51" s="27">
        <v>0</v>
      </c>
      <c r="J51" s="27">
        <v>0</v>
      </c>
      <c r="K51" s="27">
        <v>0</v>
      </c>
      <c r="L51" s="29">
        <v>1468.95813</v>
      </c>
      <c r="M51" s="29">
        <v>13971.47754</v>
      </c>
      <c r="N51" s="27">
        <v>0</v>
      </c>
      <c r="O51" s="27">
        <v>0</v>
      </c>
      <c r="P51" s="29">
        <v>8259.5771499999992</v>
      </c>
      <c r="Q51" s="29">
        <v>259821.96875</v>
      </c>
      <c r="R51" s="29">
        <v>1467.2830799999999</v>
      </c>
      <c r="S51" s="27">
        <v>0</v>
      </c>
      <c r="T51" s="27">
        <v>0</v>
      </c>
      <c r="U51" s="27">
        <v>0</v>
      </c>
      <c r="V51" s="29">
        <v>1468.95813</v>
      </c>
      <c r="W51" s="29">
        <v>13971.47754</v>
      </c>
      <c r="X51" s="27">
        <v>0</v>
      </c>
      <c r="Y51" s="27">
        <v>0</v>
      </c>
      <c r="Z51" s="29">
        <v>8259.5771499999992</v>
      </c>
      <c r="AA51" s="29">
        <v>259821.96875</v>
      </c>
      <c r="AB51" s="29">
        <v>1467.2830799999999</v>
      </c>
      <c r="AC51" s="27">
        <v>0</v>
      </c>
      <c r="AD51" s="27">
        <v>0</v>
      </c>
      <c r="AE51" s="27">
        <v>0</v>
      </c>
    </row>
    <row r="52" spans="1:31" ht="15">
      <c r="A52" s="28">
        <v>2016</v>
      </c>
      <c r="B52" s="29">
        <v>1691</v>
      </c>
      <c r="C52" s="29">
        <v>17072</v>
      </c>
      <c r="D52" s="27">
        <v>0</v>
      </c>
      <c r="E52" s="27">
        <v>0</v>
      </c>
      <c r="F52" s="29">
        <v>10132</v>
      </c>
      <c r="G52" s="29">
        <v>311054</v>
      </c>
      <c r="H52" s="29">
        <v>1693</v>
      </c>
      <c r="I52" s="27">
        <v>0</v>
      </c>
      <c r="J52" s="27">
        <v>0</v>
      </c>
      <c r="K52" s="27">
        <v>0</v>
      </c>
      <c r="L52" s="29">
        <v>1374.9548299999999</v>
      </c>
      <c r="M52" s="29">
        <v>13883.04492</v>
      </c>
      <c r="N52" s="27">
        <v>0</v>
      </c>
      <c r="O52" s="27">
        <v>0</v>
      </c>
      <c r="P52" s="29">
        <v>8237.5175799999997</v>
      </c>
      <c r="Q52" s="29">
        <v>252746.42188000001</v>
      </c>
      <c r="R52" s="29">
        <v>1376.58105</v>
      </c>
      <c r="S52" s="27">
        <v>0</v>
      </c>
      <c r="T52" s="27">
        <v>0</v>
      </c>
      <c r="U52" s="27">
        <v>0</v>
      </c>
      <c r="V52" s="29">
        <v>1374.9548299999999</v>
      </c>
      <c r="W52" s="29">
        <v>13883.04492</v>
      </c>
      <c r="X52" s="27">
        <v>0</v>
      </c>
      <c r="Y52" s="27">
        <v>0</v>
      </c>
      <c r="Z52" s="29">
        <v>8237.5175799999997</v>
      </c>
      <c r="AA52" s="29">
        <v>252746.42188000001</v>
      </c>
      <c r="AB52" s="29">
        <v>1376.58105</v>
      </c>
      <c r="AC52" s="27">
        <v>0</v>
      </c>
      <c r="AD52" s="27">
        <v>0</v>
      </c>
      <c r="AE52" s="27">
        <v>0</v>
      </c>
    </row>
    <row r="53" spans="1:31" ht="15">
      <c r="A53" s="28">
        <v>2016</v>
      </c>
      <c r="B53" s="29">
        <v>1838</v>
      </c>
      <c r="C53" s="29">
        <v>17046</v>
      </c>
      <c r="D53" s="27">
        <v>0</v>
      </c>
      <c r="E53" s="27">
        <v>0</v>
      </c>
      <c r="F53" s="29">
        <v>9973</v>
      </c>
      <c r="G53" s="29">
        <v>309637</v>
      </c>
      <c r="H53" s="29">
        <v>1836</v>
      </c>
      <c r="I53" s="27">
        <v>0</v>
      </c>
      <c r="J53" s="27">
        <v>0</v>
      </c>
      <c r="K53" s="27">
        <v>0</v>
      </c>
      <c r="L53" s="29">
        <v>1494.48206</v>
      </c>
      <c r="M53" s="29">
        <v>13861.89453</v>
      </c>
      <c r="N53" s="27">
        <v>0</v>
      </c>
      <c r="O53" s="27">
        <v>0</v>
      </c>
      <c r="P53" s="29">
        <v>8108.2250999999997</v>
      </c>
      <c r="Q53" s="29">
        <v>251595.10938000001</v>
      </c>
      <c r="R53" s="29">
        <v>1492.85583</v>
      </c>
      <c r="S53" s="27">
        <v>0</v>
      </c>
      <c r="T53" s="27">
        <v>0</v>
      </c>
      <c r="U53" s="27">
        <v>0</v>
      </c>
      <c r="V53" s="29">
        <v>1494.48206</v>
      </c>
      <c r="W53" s="29">
        <v>13861.89453</v>
      </c>
      <c r="X53" s="27">
        <v>0</v>
      </c>
      <c r="Y53" s="27">
        <v>0</v>
      </c>
      <c r="Z53" s="29">
        <v>8108.2250999999997</v>
      </c>
      <c r="AA53" s="29">
        <v>251595.10938000001</v>
      </c>
      <c r="AB53" s="29">
        <v>1492.85583</v>
      </c>
      <c r="AC53" s="27">
        <v>0</v>
      </c>
      <c r="AD53" s="27">
        <v>0</v>
      </c>
      <c r="AE53" s="27">
        <v>0</v>
      </c>
    </row>
    <row r="54" spans="1:31" ht="15">
      <c r="A54" s="28">
        <v>2017</v>
      </c>
      <c r="B54" s="29">
        <v>1866</v>
      </c>
      <c r="C54" s="29">
        <v>16616</v>
      </c>
      <c r="D54" s="27">
        <v>0</v>
      </c>
      <c r="E54" s="27">
        <v>0</v>
      </c>
      <c r="F54" s="29">
        <v>9834</v>
      </c>
      <c r="G54" s="29">
        <v>308354</v>
      </c>
      <c r="H54" s="29">
        <v>1868</v>
      </c>
      <c r="I54" s="27">
        <v>0</v>
      </c>
      <c r="J54" s="27">
        <v>0</v>
      </c>
      <c r="K54" s="27">
        <v>0</v>
      </c>
      <c r="L54" s="29">
        <v>1473.0582300000001</v>
      </c>
      <c r="M54" s="29">
        <v>13115.16309</v>
      </c>
      <c r="N54" s="27">
        <v>0</v>
      </c>
      <c r="O54" s="27">
        <v>0</v>
      </c>
      <c r="P54" s="29">
        <v>7763.4765600000001</v>
      </c>
      <c r="Q54" s="29">
        <v>244426</v>
      </c>
      <c r="R54" s="29">
        <v>1474.63708</v>
      </c>
      <c r="S54" s="27">
        <v>0</v>
      </c>
      <c r="T54" s="27">
        <v>0</v>
      </c>
      <c r="U54" s="27">
        <v>0</v>
      </c>
      <c r="V54" s="29">
        <v>1473.0582300000001</v>
      </c>
      <c r="W54" s="29">
        <v>13115.16309</v>
      </c>
      <c r="X54" s="27">
        <v>0</v>
      </c>
      <c r="Y54" s="27">
        <v>0</v>
      </c>
      <c r="Z54" s="29">
        <v>7763.4765600000001</v>
      </c>
      <c r="AA54" s="29">
        <v>244426</v>
      </c>
      <c r="AB54" s="29">
        <v>1474.63708</v>
      </c>
      <c r="AC54" s="27">
        <v>0</v>
      </c>
      <c r="AD54" s="27">
        <v>0</v>
      </c>
      <c r="AE54" s="27">
        <v>0</v>
      </c>
    </row>
    <row r="55" spans="1:31" ht="15">
      <c r="A55" s="28">
        <v>2017</v>
      </c>
      <c r="B55" s="29">
        <v>1705</v>
      </c>
      <c r="C55" s="29">
        <v>16834</v>
      </c>
      <c r="D55" s="27">
        <v>0</v>
      </c>
      <c r="E55" s="27">
        <v>0</v>
      </c>
      <c r="F55" s="29">
        <v>10020</v>
      </c>
      <c r="G55" s="29">
        <v>309582</v>
      </c>
      <c r="H55" s="29">
        <v>1703</v>
      </c>
      <c r="I55" s="27">
        <v>0</v>
      </c>
      <c r="J55" s="27">
        <v>0</v>
      </c>
      <c r="K55" s="27">
        <v>0</v>
      </c>
      <c r="L55" s="29">
        <v>1345.96021</v>
      </c>
      <c r="M55" s="29">
        <v>13287.17871</v>
      </c>
      <c r="N55" s="27">
        <v>0</v>
      </c>
      <c r="O55" s="27">
        <v>0</v>
      </c>
      <c r="P55" s="29">
        <v>7910.3330100000003</v>
      </c>
      <c r="Q55" s="29">
        <v>245404.5625</v>
      </c>
      <c r="R55" s="29">
        <v>1344.3813500000001</v>
      </c>
      <c r="S55" s="27">
        <v>0</v>
      </c>
      <c r="T55" s="27">
        <v>0</v>
      </c>
      <c r="U55" s="27">
        <v>0</v>
      </c>
      <c r="V55" s="29">
        <v>1345.96021</v>
      </c>
      <c r="W55" s="29">
        <v>13287.17871</v>
      </c>
      <c r="X55" s="27">
        <v>0</v>
      </c>
      <c r="Y55" s="27">
        <v>0</v>
      </c>
      <c r="Z55" s="29">
        <v>7910.3330100000003</v>
      </c>
      <c r="AA55" s="29">
        <v>245404.5625</v>
      </c>
      <c r="AB55" s="29">
        <v>1344.3813500000001</v>
      </c>
      <c r="AC55" s="27">
        <v>0</v>
      </c>
      <c r="AD55" s="27">
        <v>0</v>
      </c>
      <c r="AE55" s="27">
        <v>0</v>
      </c>
    </row>
    <row r="56" spans="1:31" ht="15">
      <c r="A56" s="28">
        <v>2018</v>
      </c>
      <c r="B56" s="29">
        <v>1804</v>
      </c>
      <c r="C56" s="29">
        <v>16926</v>
      </c>
      <c r="D56" s="27">
        <v>0</v>
      </c>
      <c r="E56" s="27">
        <v>0</v>
      </c>
      <c r="F56" s="29">
        <v>9942</v>
      </c>
      <c r="G56" s="29">
        <v>303045</v>
      </c>
      <c r="H56" s="29">
        <v>1804</v>
      </c>
      <c r="I56" s="27">
        <v>0</v>
      </c>
      <c r="J56" s="27">
        <v>0</v>
      </c>
      <c r="K56" s="27">
        <v>0</v>
      </c>
      <c r="L56" s="29">
        <v>1382.5902100000001</v>
      </c>
      <c r="M56" s="29">
        <v>12974.27441</v>
      </c>
      <c r="N56" s="27">
        <v>0</v>
      </c>
      <c r="O56" s="27">
        <v>0</v>
      </c>
      <c r="P56" s="29">
        <v>7620.3295900000003</v>
      </c>
      <c r="Q56" s="29">
        <v>232038.48438000001</v>
      </c>
      <c r="R56" s="29">
        <v>1382.5902100000001</v>
      </c>
      <c r="S56" s="27">
        <v>0</v>
      </c>
      <c r="T56" s="27">
        <v>0</v>
      </c>
      <c r="U56" s="27">
        <v>0</v>
      </c>
      <c r="V56" s="29">
        <v>1382.5902100000001</v>
      </c>
      <c r="W56" s="29">
        <v>12974.27441</v>
      </c>
      <c r="X56" s="27">
        <v>0</v>
      </c>
      <c r="Y56" s="27">
        <v>0</v>
      </c>
      <c r="Z56" s="29">
        <v>7620.3295900000003</v>
      </c>
      <c r="AA56" s="29">
        <v>232038.48438000001</v>
      </c>
      <c r="AB56" s="29">
        <v>1382.5902100000001</v>
      </c>
      <c r="AC56" s="27">
        <v>0</v>
      </c>
      <c r="AD56" s="27">
        <v>0</v>
      </c>
      <c r="AE56" s="27">
        <v>0</v>
      </c>
    </row>
    <row r="57" spans="1:31" ht="15">
      <c r="A57" s="28">
        <v>2018</v>
      </c>
      <c r="B57" s="29">
        <v>1814</v>
      </c>
      <c r="C57" s="29">
        <v>16718</v>
      </c>
      <c r="D57" s="27">
        <v>0</v>
      </c>
      <c r="E57" s="27">
        <v>0</v>
      </c>
      <c r="F57" s="29">
        <v>9887</v>
      </c>
      <c r="G57" s="29">
        <v>301817</v>
      </c>
      <c r="H57" s="29">
        <v>1814</v>
      </c>
      <c r="I57" s="27">
        <v>0</v>
      </c>
      <c r="J57" s="27">
        <v>0</v>
      </c>
      <c r="K57" s="27">
        <v>0</v>
      </c>
      <c r="L57" s="29">
        <v>1390.25378</v>
      </c>
      <c r="M57" s="29">
        <v>12814.82129</v>
      </c>
      <c r="N57" s="27">
        <v>0</v>
      </c>
      <c r="O57" s="27">
        <v>0</v>
      </c>
      <c r="P57" s="29">
        <v>7578.1665000000003</v>
      </c>
      <c r="Q57" s="29">
        <v>231098.29688000001</v>
      </c>
      <c r="R57" s="29">
        <v>1390.25378</v>
      </c>
      <c r="S57" s="27">
        <v>0</v>
      </c>
      <c r="T57" s="27">
        <v>0</v>
      </c>
      <c r="U57" s="27">
        <v>0</v>
      </c>
      <c r="V57" s="29">
        <v>1390.25378</v>
      </c>
      <c r="W57" s="29">
        <v>12814.82129</v>
      </c>
      <c r="X57" s="27">
        <v>0</v>
      </c>
      <c r="Y57" s="27">
        <v>0</v>
      </c>
      <c r="Z57" s="29">
        <v>7578.1665000000003</v>
      </c>
      <c r="AA57" s="29">
        <v>231098.29688000001</v>
      </c>
      <c r="AB57" s="29">
        <v>1390.25378</v>
      </c>
      <c r="AC57" s="27">
        <v>0</v>
      </c>
      <c r="AD57" s="27">
        <v>0</v>
      </c>
      <c r="AE57" s="27">
        <v>0</v>
      </c>
    </row>
    <row r="58" spans="1:31" ht="15">
      <c r="A58" s="28">
        <v>2019</v>
      </c>
      <c r="B58" s="29">
        <v>1761</v>
      </c>
      <c r="C58" s="29">
        <v>16902</v>
      </c>
      <c r="D58" s="27">
        <v>0</v>
      </c>
      <c r="E58" s="27">
        <v>0</v>
      </c>
      <c r="F58" s="29">
        <v>10094</v>
      </c>
      <c r="G58" s="29">
        <v>301902</v>
      </c>
      <c r="H58" s="29">
        <v>1762</v>
      </c>
      <c r="I58" s="27">
        <v>0</v>
      </c>
      <c r="J58" s="27">
        <v>0</v>
      </c>
      <c r="K58" s="27">
        <v>0</v>
      </c>
      <c r="L58" s="29">
        <v>1310.3529100000001</v>
      </c>
      <c r="M58" s="29">
        <v>12577.38574</v>
      </c>
      <c r="N58" s="27">
        <v>0</v>
      </c>
      <c r="O58" s="27">
        <v>0</v>
      </c>
      <c r="P58" s="29">
        <v>7511.2763699999996</v>
      </c>
      <c r="Q58" s="29">
        <v>225133.625</v>
      </c>
      <c r="R58" s="29">
        <v>1311.0970500000001</v>
      </c>
      <c r="S58" s="27">
        <v>0</v>
      </c>
      <c r="T58" s="27">
        <v>0</v>
      </c>
      <c r="U58" s="27">
        <v>0</v>
      </c>
      <c r="V58" s="29">
        <v>1310.3529100000001</v>
      </c>
      <c r="W58" s="29">
        <v>12577.38574</v>
      </c>
      <c r="X58" s="27">
        <v>0</v>
      </c>
      <c r="Y58" s="27">
        <v>0</v>
      </c>
      <c r="Z58" s="29">
        <v>7511.2763699999996</v>
      </c>
      <c r="AA58" s="29">
        <v>225133.625</v>
      </c>
      <c r="AB58" s="29">
        <v>1311.0970500000001</v>
      </c>
      <c r="AC58" s="27">
        <v>0</v>
      </c>
      <c r="AD58" s="27">
        <v>0</v>
      </c>
      <c r="AE58" s="27">
        <v>0</v>
      </c>
    </row>
    <row r="59" spans="1:31" ht="15">
      <c r="A59" s="28">
        <v>2019</v>
      </c>
      <c r="B59" s="29">
        <v>1841</v>
      </c>
      <c r="C59" s="29">
        <v>17045</v>
      </c>
      <c r="D59" s="27">
        <v>0</v>
      </c>
      <c r="E59" s="27">
        <v>0</v>
      </c>
      <c r="F59" s="29">
        <v>10005</v>
      </c>
      <c r="G59" s="29">
        <v>302299</v>
      </c>
      <c r="H59" s="29">
        <v>1840</v>
      </c>
      <c r="I59" s="27">
        <v>0</v>
      </c>
      <c r="J59" s="27">
        <v>0</v>
      </c>
      <c r="K59" s="27">
        <v>0</v>
      </c>
      <c r="L59" s="29">
        <v>1369.8841600000001</v>
      </c>
      <c r="M59" s="29">
        <v>12683.797850000001</v>
      </c>
      <c r="N59" s="27">
        <v>0</v>
      </c>
      <c r="O59" s="27">
        <v>0</v>
      </c>
      <c r="P59" s="29">
        <v>7445.0478499999999</v>
      </c>
      <c r="Q59" s="29">
        <v>225431.375</v>
      </c>
      <c r="R59" s="29">
        <v>1369.1400100000001</v>
      </c>
      <c r="S59" s="27">
        <v>0</v>
      </c>
      <c r="T59" s="27">
        <v>0</v>
      </c>
      <c r="U59" s="27">
        <v>0</v>
      </c>
      <c r="V59" s="29">
        <v>1369.8841600000001</v>
      </c>
      <c r="W59" s="29">
        <v>12683.797850000001</v>
      </c>
      <c r="X59" s="27">
        <v>0</v>
      </c>
      <c r="Y59" s="27">
        <v>0</v>
      </c>
      <c r="Z59" s="29">
        <v>7445.0478499999999</v>
      </c>
      <c r="AA59" s="29">
        <v>225431.375</v>
      </c>
      <c r="AB59" s="29">
        <v>1369.1400100000001</v>
      </c>
      <c r="AC59" s="27">
        <v>0</v>
      </c>
      <c r="AD59" s="27">
        <v>0</v>
      </c>
      <c r="AE59" s="27">
        <v>0</v>
      </c>
    </row>
    <row r="60" spans="1:31" ht="15">
      <c r="A60" s="28">
        <v>2020</v>
      </c>
      <c r="B60" s="29">
        <v>1758</v>
      </c>
      <c r="C60" s="29">
        <v>16730</v>
      </c>
      <c r="D60" s="27">
        <v>0</v>
      </c>
      <c r="E60" s="27">
        <v>0</v>
      </c>
      <c r="F60" s="29">
        <v>9756</v>
      </c>
      <c r="G60" s="29">
        <v>301819</v>
      </c>
      <c r="H60" s="29">
        <v>1760</v>
      </c>
      <c r="I60" s="27">
        <v>0</v>
      </c>
      <c r="J60" s="27">
        <v>0</v>
      </c>
      <c r="K60" s="27">
        <v>0</v>
      </c>
      <c r="L60" s="29">
        <v>1270.0046400000001</v>
      </c>
      <c r="M60" s="29">
        <v>12088.659180000001</v>
      </c>
      <c r="N60" s="27">
        <v>0</v>
      </c>
      <c r="O60" s="27">
        <v>0</v>
      </c>
      <c r="P60" s="29">
        <v>7048.8544899999997</v>
      </c>
      <c r="Q60" s="29">
        <v>217285.28125</v>
      </c>
      <c r="R60" s="29">
        <v>1271.44946</v>
      </c>
      <c r="S60" s="27">
        <v>0</v>
      </c>
      <c r="T60" s="27">
        <v>0</v>
      </c>
      <c r="U60" s="27">
        <v>0</v>
      </c>
      <c r="V60" s="29">
        <v>1270.0046400000001</v>
      </c>
      <c r="W60" s="29">
        <v>12088.659180000001</v>
      </c>
      <c r="X60" s="27">
        <v>0</v>
      </c>
      <c r="Y60" s="27">
        <v>0</v>
      </c>
      <c r="Z60" s="29">
        <v>7048.8544899999997</v>
      </c>
      <c r="AA60" s="29">
        <v>217285.28125</v>
      </c>
      <c r="AB60" s="29">
        <v>1271.44946</v>
      </c>
      <c r="AC60" s="27">
        <v>0</v>
      </c>
      <c r="AD60" s="27">
        <v>0</v>
      </c>
      <c r="AE60" s="27">
        <v>0</v>
      </c>
    </row>
    <row r="61" spans="1:31" ht="15">
      <c r="A61" s="28">
        <v>2020</v>
      </c>
      <c r="B61" s="29">
        <v>1802</v>
      </c>
      <c r="C61" s="29">
        <v>16637</v>
      </c>
      <c r="D61" s="27">
        <v>0</v>
      </c>
      <c r="E61" s="27">
        <v>0</v>
      </c>
      <c r="F61" s="29">
        <v>9941</v>
      </c>
      <c r="G61" s="29">
        <v>301184</v>
      </c>
      <c r="H61" s="29">
        <v>1800</v>
      </c>
      <c r="I61" s="27">
        <v>0</v>
      </c>
      <c r="J61" s="27">
        <v>0</v>
      </c>
      <c r="K61" s="27">
        <v>0</v>
      </c>
      <c r="L61" s="29">
        <v>1301.7907700000001</v>
      </c>
      <c r="M61" s="29">
        <v>12021.452149999999</v>
      </c>
      <c r="N61" s="27">
        <v>0</v>
      </c>
      <c r="O61" s="27">
        <v>0</v>
      </c>
      <c r="P61" s="29">
        <v>7182.5459000000001</v>
      </c>
      <c r="Q61" s="29">
        <v>216828.875</v>
      </c>
      <c r="R61" s="29">
        <v>1300.3459499999999</v>
      </c>
      <c r="S61" s="27">
        <v>0</v>
      </c>
      <c r="T61" s="27">
        <v>0</v>
      </c>
      <c r="U61" s="27">
        <v>0</v>
      </c>
      <c r="V61" s="29">
        <v>1301.7907700000001</v>
      </c>
      <c r="W61" s="29">
        <v>12021.452149999999</v>
      </c>
      <c r="X61" s="27">
        <v>0</v>
      </c>
      <c r="Y61" s="27">
        <v>0</v>
      </c>
      <c r="Z61" s="29">
        <v>7182.5459000000001</v>
      </c>
      <c r="AA61" s="29">
        <v>216828.875</v>
      </c>
      <c r="AB61" s="29">
        <v>1300.3459499999999</v>
      </c>
      <c r="AC61" s="27">
        <v>0</v>
      </c>
      <c r="AD61" s="27">
        <v>0</v>
      </c>
      <c r="AE61" s="27">
        <v>0</v>
      </c>
    </row>
    <row r="62" spans="1:31" ht="15">
      <c r="A62" s="28">
        <v>2020.9999999999998</v>
      </c>
      <c r="B62" s="29">
        <v>1765</v>
      </c>
      <c r="C62" s="29">
        <v>16767</v>
      </c>
      <c r="D62" s="27">
        <v>0</v>
      </c>
      <c r="E62" s="27">
        <v>0</v>
      </c>
      <c r="F62" s="29">
        <v>9902</v>
      </c>
      <c r="G62" s="29">
        <v>302915</v>
      </c>
      <c r="H62" s="29">
        <v>1767</v>
      </c>
      <c r="I62" s="27">
        <v>0</v>
      </c>
      <c r="J62" s="27">
        <v>0</v>
      </c>
      <c r="K62" s="27">
        <v>0</v>
      </c>
      <c r="L62" s="29">
        <v>1237.93127</v>
      </c>
      <c r="M62" s="29">
        <v>11757.90625</v>
      </c>
      <c r="N62" s="27">
        <v>0</v>
      </c>
      <c r="O62" s="27">
        <v>0</v>
      </c>
      <c r="P62" s="29">
        <v>6944.3613299999997</v>
      </c>
      <c r="Q62" s="29">
        <v>212897.1875</v>
      </c>
      <c r="R62" s="29">
        <v>1239.33411</v>
      </c>
      <c r="S62" s="27">
        <v>0</v>
      </c>
      <c r="T62" s="27">
        <v>0</v>
      </c>
      <c r="U62" s="27">
        <v>0</v>
      </c>
      <c r="V62" s="29">
        <v>1237.93127</v>
      </c>
      <c r="W62" s="29">
        <v>11757.90625</v>
      </c>
      <c r="X62" s="27">
        <v>0</v>
      </c>
      <c r="Y62" s="27">
        <v>0</v>
      </c>
      <c r="Z62" s="29">
        <v>6944.3613299999997</v>
      </c>
      <c r="AA62" s="29">
        <v>212897.1875</v>
      </c>
      <c r="AB62" s="29">
        <v>1239.33411</v>
      </c>
      <c r="AC62" s="27">
        <v>0</v>
      </c>
      <c r="AD62" s="27">
        <v>0</v>
      </c>
      <c r="AE62" s="27">
        <v>0</v>
      </c>
    </row>
    <row r="63" spans="1:31" ht="15">
      <c r="A63" s="28">
        <v>2020.9999999999998</v>
      </c>
      <c r="B63" s="29">
        <v>1783</v>
      </c>
      <c r="C63" s="29">
        <v>17004</v>
      </c>
      <c r="D63" s="27">
        <v>0</v>
      </c>
      <c r="E63" s="27">
        <v>0</v>
      </c>
      <c r="F63" s="29">
        <v>10083</v>
      </c>
      <c r="G63" s="29">
        <v>302217</v>
      </c>
      <c r="H63" s="29">
        <v>1783</v>
      </c>
      <c r="I63" s="27">
        <v>0</v>
      </c>
      <c r="J63" s="27">
        <v>0</v>
      </c>
      <c r="K63" s="27">
        <v>0</v>
      </c>
      <c r="L63" s="29">
        <v>1250.5567599999999</v>
      </c>
      <c r="M63" s="29">
        <v>11924.083979999999</v>
      </c>
      <c r="N63" s="27">
        <v>0</v>
      </c>
      <c r="O63" s="27">
        <v>0</v>
      </c>
      <c r="P63" s="29">
        <v>7071.2734399999999</v>
      </c>
      <c r="Q63" s="29">
        <v>212406.40625</v>
      </c>
      <c r="R63" s="29">
        <v>1250.5567599999999</v>
      </c>
      <c r="S63" s="27">
        <v>0</v>
      </c>
      <c r="T63" s="27">
        <v>0</v>
      </c>
      <c r="U63" s="27">
        <v>0</v>
      </c>
      <c r="V63" s="29">
        <v>1250.5567599999999</v>
      </c>
      <c r="W63" s="29">
        <v>11924.083979999999</v>
      </c>
      <c r="X63" s="27">
        <v>0</v>
      </c>
      <c r="Y63" s="27">
        <v>0</v>
      </c>
      <c r="Z63" s="29">
        <v>7071.2734399999999</v>
      </c>
      <c r="AA63" s="29">
        <v>212406.40625</v>
      </c>
      <c r="AB63" s="29">
        <v>1250.5567599999999</v>
      </c>
      <c r="AC63" s="27">
        <v>0</v>
      </c>
      <c r="AD63" s="27">
        <v>0</v>
      </c>
      <c r="AE63" s="27">
        <v>0</v>
      </c>
    </row>
    <row r="64" spans="1:31" ht="15">
      <c r="A64" s="28">
        <v>2021.9999999999998</v>
      </c>
      <c r="B64" s="29">
        <v>1754</v>
      </c>
      <c r="C64" s="29">
        <v>17049</v>
      </c>
      <c r="D64" s="27">
        <v>0</v>
      </c>
      <c r="E64" s="27">
        <v>0</v>
      </c>
      <c r="F64" s="29">
        <v>9983</v>
      </c>
      <c r="G64" s="29">
        <v>300850</v>
      </c>
      <c r="H64" s="29">
        <v>1751</v>
      </c>
      <c r="I64" s="27">
        <v>0</v>
      </c>
      <c r="J64" s="27">
        <v>0</v>
      </c>
      <c r="K64" s="27">
        <v>0</v>
      </c>
      <c r="L64" s="29">
        <v>1194.3872100000001</v>
      </c>
      <c r="M64" s="29">
        <v>11609.12012</v>
      </c>
      <c r="N64" s="27">
        <v>0</v>
      </c>
      <c r="O64" s="27">
        <v>0</v>
      </c>
      <c r="P64" s="29">
        <v>6798.5493200000001</v>
      </c>
      <c r="Q64" s="29">
        <v>205403.59375</v>
      </c>
      <c r="R64" s="29">
        <v>1192.34448</v>
      </c>
      <c r="S64" s="27">
        <v>0</v>
      </c>
      <c r="T64" s="27">
        <v>0</v>
      </c>
      <c r="U64" s="27">
        <v>0</v>
      </c>
      <c r="V64" s="29">
        <v>1194.3872100000001</v>
      </c>
      <c r="W64" s="29">
        <v>11609.12012</v>
      </c>
      <c r="X64" s="27">
        <v>0</v>
      </c>
      <c r="Y64" s="27">
        <v>0</v>
      </c>
      <c r="Z64" s="29">
        <v>6798.5493200000001</v>
      </c>
      <c r="AA64" s="29">
        <v>205403.59375</v>
      </c>
      <c r="AB64" s="29">
        <v>1192.34448</v>
      </c>
      <c r="AC64" s="27">
        <v>0</v>
      </c>
      <c r="AD64" s="27">
        <v>0</v>
      </c>
      <c r="AE64" s="27">
        <v>0</v>
      </c>
    </row>
    <row r="65" spans="1:31" ht="15">
      <c r="A65" s="28">
        <v>2021.9999999999998</v>
      </c>
      <c r="B65" s="29">
        <v>1859</v>
      </c>
      <c r="C65" s="29">
        <v>16947</v>
      </c>
      <c r="D65" s="27">
        <v>0</v>
      </c>
      <c r="E65" s="27">
        <v>0</v>
      </c>
      <c r="F65" s="29">
        <v>10093</v>
      </c>
      <c r="G65" s="29">
        <v>301931</v>
      </c>
      <c r="H65" s="29">
        <v>1861</v>
      </c>
      <c r="I65" s="27">
        <v>0</v>
      </c>
      <c r="J65" s="27">
        <v>0</v>
      </c>
      <c r="K65" s="27">
        <v>0</v>
      </c>
      <c r="L65" s="29">
        <v>1265.88257</v>
      </c>
      <c r="M65" s="29">
        <v>11539.69238</v>
      </c>
      <c r="N65" s="27">
        <v>0</v>
      </c>
      <c r="O65" s="27">
        <v>0</v>
      </c>
      <c r="P65" s="29">
        <v>6873.4760699999997</v>
      </c>
      <c r="Q65" s="29">
        <v>206146.78125</v>
      </c>
      <c r="R65" s="29">
        <v>1267.2443800000001</v>
      </c>
      <c r="S65" s="27">
        <v>0</v>
      </c>
      <c r="T65" s="27">
        <v>0</v>
      </c>
      <c r="U65" s="27">
        <v>0</v>
      </c>
      <c r="V65" s="29">
        <v>1265.88257</v>
      </c>
      <c r="W65" s="29">
        <v>11539.69238</v>
      </c>
      <c r="X65" s="27">
        <v>0</v>
      </c>
      <c r="Y65" s="27">
        <v>0</v>
      </c>
      <c r="Z65" s="29">
        <v>6873.4760699999997</v>
      </c>
      <c r="AA65" s="29">
        <v>206146.78125</v>
      </c>
      <c r="AB65" s="29">
        <v>1267.2443800000001</v>
      </c>
      <c r="AC65" s="27">
        <v>0</v>
      </c>
      <c r="AD65" s="27">
        <v>0</v>
      </c>
      <c r="AE65" s="27">
        <v>0</v>
      </c>
    </row>
    <row r="66" spans="1:31" ht="15">
      <c r="A66" s="28">
        <v>2023.0000000000002</v>
      </c>
      <c r="B66" s="29">
        <v>1316</v>
      </c>
      <c r="C66" s="29">
        <v>12984</v>
      </c>
      <c r="D66" s="27">
        <v>0</v>
      </c>
      <c r="E66" s="27">
        <v>0</v>
      </c>
      <c r="F66" s="29">
        <v>5536</v>
      </c>
      <c r="G66" s="29">
        <v>251469</v>
      </c>
      <c r="H66" s="29">
        <v>1316</v>
      </c>
      <c r="I66" s="27">
        <v>0</v>
      </c>
      <c r="J66" s="27">
        <v>0</v>
      </c>
      <c r="K66" s="27">
        <v>0</v>
      </c>
      <c r="L66" s="29">
        <v>870.04485999999997</v>
      </c>
      <c r="M66" s="29">
        <v>8584.1416000000008</v>
      </c>
      <c r="N66" s="27">
        <v>0</v>
      </c>
      <c r="O66" s="27">
        <v>0</v>
      </c>
      <c r="P66" s="29">
        <v>3660.0251499999999</v>
      </c>
      <c r="Q66" s="29">
        <v>166209.39063000001</v>
      </c>
      <c r="R66" s="29">
        <v>870.04485999999997</v>
      </c>
      <c r="S66" s="27">
        <v>0</v>
      </c>
      <c r="T66" s="27">
        <v>0</v>
      </c>
      <c r="U66" s="27">
        <v>0</v>
      </c>
      <c r="V66" s="29">
        <v>870.04485999999997</v>
      </c>
      <c r="W66" s="29">
        <v>8584.1416000000008</v>
      </c>
      <c r="X66" s="27">
        <v>0</v>
      </c>
      <c r="Y66" s="27">
        <v>0</v>
      </c>
      <c r="Z66" s="29">
        <v>3660.0251499999999</v>
      </c>
      <c r="AA66" s="29">
        <v>166209.39063000001</v>
      </c>
      <c r="AB66" s="29">
        <v>870.04485999999997</v>
      </c>
      <c r="AC66" s="27">
        <v>0</v>
      </c>
      <c r="AD66" s="27">
        <v>0</v>
      </c>
      <c r="AE66" s="27">
        <v>0</v>
      </c>
    </row>
    <row r="67" spans="1:31" ht="15">
      <c r="A67" s="28">
        <v>2023.0000000000002</v>
      </c>
      <c r="B67" s="29">
        <v>1054</v>
      </c>
      <c r="C67" s="29">
        <v>9433</v>
      </c>
      <c r="D67" s="27">
        <v>0</v>
      </c>
      <c r="E67" s="27">
        <v>0</v>
      </c>
      <c r="F67" s="29">
        <v>5703</v>
      </c>
      <c r="G67" s="29">
        <v>251390</v>
      </c>
      <c r="H67" s="29">
        <v>1055</v>
      </c>
      <c r="I67" s="27">
        <v>0</v>
      </c>
      <c r="J67" s="27">
        <v>0</v>
      </c>
      <c r="K67" s="27">
        <v>0</v>
      </c>
      <c r="L67" s="29">
        <v>696.82806000000005</v>
      </c>
      <c r="M67" s="29">
        <v>6236.4594699999998</v>
      </c>
      <c r="N67" s="27">
        <v>0</v>
      </c>
      <c r="O67" s="27">
        <v>0</v>
      </c>
      <c r="P67" s="29">
        <v>3770.43433</v>
      </c>
      <c r="Q67" s="29">
        <v>166157.54688000001</v>
      </c>
      <c r="R67" s="29">
        <v>697.48919999999998</v>
      </c>
      <c r="S67" s="27">
        <v>0</v>
      </c>
      <c r="T67" s="27">
        <v>0</v>
      </c>
      <c r="U67" s="27">
        <v>0</v>
      </c>
      <c r="V67" s="29">
        <v>696.82806000000005</v>
      </c>
      <c r="W67" s="29">
        <v>6236.4594699999998</v>
      </c>
      <c r="X67" s="27">
        <v>0</v>
      </c>
      <c r="Y67" s="27">
        <v>0</v>
      </c>
      <c r="Z67" s="29">
        <v>3770.43433</v>
      </c>
      <c r="AA67" s="29">
        <v>166157.54688000001</v>
      </c>
      <c r="AB67" s="29">
        <v>697.48919999999998</v>
      </c>
      <c r="AC67" s="27">
        <v>0</v>
      </c>
      <c r="AD67" s="27">
        <v>0</v>
      </c>
      <c r="AE67" s="27">
        <v>0</v>
      </c>
    </row>
    <row r="68" spans="1:31" ht="15">
      <c r="A68" s="28">
        <v>2024</v>
      </c>
      <c r="B68" s="29">
        <v>1066</v>
      </c>
      <c r="C68" s="29">
        <v>9605</v>
      </c>
      <c r="D68" s="27">
        <v>0</v>
      </c>
      <c r="E68" s="27">
        <v>0</v>
      </c>
      <c r="F68" s="29">
        <v>5708</v>
      </c>
      <c r="G68" s="29">
        <v>248489</v>
      </c>
      <c r="H68" s="29">
        <v>1066</v>
      </c>
      <c r="I68" s="27">
        <v>0</v>
      </c>
      <c r="J68" s="27">
        <v>0</v>
      </c>
      <c r="K68" s="27">
        <v>0</v>
      </c>
      <c r="L68" s="29">
        <v>684.22582999999997</v>
      </c>
      <c r="M68" s="29">
        <v>6165.7334000000001</v>
      </c>
      <c r="N68" s="27">
        <v>0</v>
      </c>
      <c r="O68" s="27">
        <v>0</v>
      </c>
      <c r="P68" s="29">
        <v>3663.6735800000001</v>
      </c>
      <c r="Q68" s="29">
        <v>159267.6875</v>
      </c>
      <c r="R68" s="29">
        <v>684.22582999999997</v>
      </c>
      <c r="S68" s="27">
        <v>0</v>
      </c>
      <c r="T68" s="27">
        <v>0</v>
      </c>
      <c r="U68" s="27">
        <v>0</v>
      </c>
      <c r="V68" s="29">
        <v>684.22582999999997</v>
      </c>
      <c r="W68" s="29">
        <v>6165.7334000000001</v>
      </c>
      <c r="X68" s="27">
        <v>0</v>
      </c>
      <c r="Y68" s="27">
        <v>0</v>
      </c>
      <c r="Z68" s="29">
        <v>3663.6735800000001</v>
      </c>
      <c r="AA68" s="29">
        <v>159267.6875</v>
      </c>
      <c r="AB68" s="29">
        <v>684.22582999999997</v>
      </c>
      <c r="AC68" s="27">
        <v>0</v>
      </c>
      <c r="AD68" s="27">
        <v>0</v>
      </c>
      <c r="AE68" s="27">
        <v>0</v>
      </c>
    </row>
    <row r="69" spans="1:31" ht="15">
      <c r="A69" s="28">
        <v>2024</v>
      </c>
      <c r="B69" s="29">
        <v>1071</v>
      </c>
      <c r="C69" s="29">
        <v>9401</v>
      </c>
      <c r="D69" s="27">
        <v>0</v>
      </c>
      <c r="E69" s="27">
        <v>0</v>
      </c>
      <c r="F69" s="29">
        <v>5510</v>
      </c>
      <c r="G69" s="29">
        <v>249140</v>
      </c>
      <c r="H69" s="29">
        <v>1070</v>
      </c>
      <c r="I69" s="27">
        <v>0</v>
      </c>
      <c r="J69" s="27">
        <v>0</v>
      </c>
      <c r="K69" s="27">
        <v>0</v>
      </c>
      <c r="L69" s="29">
        <v>687.43506000000002</v>
      </c>
      <c r="M69" s="29">
        <v>6034.7470700000003</v>
      </c>
      <c r="N69" s="27">
        <v>0</v>
      </c>
      <c r="O69" s="27">
        <v>0</v>
      </c>
      <c r="P69" s="29">
        <v>3536.5881300000001</v>
      </c>
      <c r="Q69" s="29">
        <v>159684.73438000001</v>
      </c>
      <c r="R69" s="29">
        <v>686.79321000000004</v>
      </c>
      <c r="S69" s="27">
        <v>0</v>
      </c>
      <c r="T69" s="27">
        <v>0</v>
      </c>
      <c r="U69" s="27">
        <v>0</v>
      </c>
      <c r="V69" s="29">
        <v>687.43506000000002</v>
      </c>
      <c r="W69" s="29">
        <v>6034.7470700000003</v>
      </c>
      <c r="X69" s="27">
        <v>0</v>
      </c>
      <c r="Y69" s="27">
        <v>0</v>
      </c>
      <c r="Z69" s="29">
        <v>3536.5881300000001</v>
      </c>
      <c r="AA69" s="29">
        <v>159684.73438000001</v>
      </c>
      <c r="AB69" s="29">
        <v>686.79321000000004</v>
      </c>
      <c r="AC69" s="27">
        <v>0</v>
      </c>
      <c r="AD69" s="27">
        <v>0</v>
      </c>
      <c r="AE69" s="27">
        <v>0</v>
      </c>
    </row>
    <row r="70" spans="1:31" ht="15">
      <c r="A70" s="28">
        <v>2025</v>
      </c>
      <c r="B70" s="29">
        <v>1023</v>
      </c>
      <c r="C70" s="29">
        <v>9228</v>
      </c>
      <c r="D70" s="27">
        <v>0</v>
      </c>
      <c r="E70" s="27">
        <v>0</v>
      </c>
      <c r="F70" s="29">
        <v>5494</v>
      </c>
      <c r="G70" s="29">
        <v>247604</v>
      </c>
      <c r="H70" s="29">
        <v>1024</v>
      </c>
      <c r="I70" s="27">
        <v>0</v>
      </c>
      <c r="J70" s="27">
        <v>0</v>
      </c>
      <c r="K70" s="27">
        <v>0</v>
      </c>
      <c r="L70" s="29">
        <v>637.50153</v>
      </c>
      <c r="M70" s="29">
        <v>5749.8774400000002</v>
      </c>
      <c r="N70" s="27">
        <v>0</v>
      </c>
      <c r="O70" s="27">
        <v>0</v>
      </c>
      <c r="P70" s="29">
        <v>3423.4204100000002</v>
      </c>
      <c r="Q70" s="29">
        <v>154650.17188000001</v>
      </c>
      <c r="R70" s="29">
        <v>638.12468999999999</v>
      </c>
      <c r="S70" s="27">
        <v>0</v>
      </c>
      <c r="T70" s="27">
        <v>0</v>
      </c>
      <c r="U70" s="27">
        <v>0</v>
      </c>
      <c r="V70" s="29">
        <v>637.50153</v>
      </c>
      <c r="W70" s="29">
        <v>5749.8774400000002</v>
      </c>
      <c r="X70" s="27">
        <v>0</v>
      </c>
      <c r="Y70" s="27">
        <v>0</v>
      </c>
      <c r="Z70" s="29">
        <v>3423.4204100000002</v>
      </c>
      <c r="AA70" s="29">
        <v>154650.17188000001</v>
      </c>
      <c r="AB70" s="29">
        <v>638.12468999999999</v>
      </c>
      <c r="AC70" s="27">
        <v>0</v>
      </c>
      <c r="AD70" s="27">
        <v>0</v>
      </c>
      <c r="AE70" s="27">
        <v>0</v>
      </c>
    </row>
    <row r="71" spans="1:31" ht="15">
      <c r="A71" s="28">
        <v>2025</v>
      </c>
      <c r="B71" s="29">
        <v>1034</v>
      </c>
      <c r="C71" s="29">
        <v>9424</v>
      </c>
      <c r="D71" s="27">
        <v>0</v>
      </c>
      <c r="E71" s="27">
        <v>0</v>
      </c>
      <c r="F71" s="29">
        <v>5692</v>
      </c>
      <c r="G71" s="29">
        <v>248056</v>
      </c>
      <c r="H71" s="29">
        <v>1034</v>
      </c>
      <c r="I71" s="27">
        <v>0</v>
      </c>
      <c r="J71" s="27">
        <v>0</v>
      </c>
      <c r="K71" s="27">
        <v>0</v>
      </c>
      <c r="L71" s="29">
        <v>644.35637999999994</v>
      </c>
      <c r="M71" s="29">
        <v>5871.9946300000001</v>
      </c>
      <c r="N71" s="27">
        <v>0</v>
      </c>
      <c r="O71" s="27">
        <v>0</v>
      </c>
      <c r="P71" s="29">
        <v>3546.7836900000002</v>
      </c>
      <c r="Q71" s="29">
        <v>154932.67188000001</v>
      </c>
      <c r="R71" s="29">
        <v>644.35637999999994</v>
      </c>
      <c r="S71" s="27">
        <v>0</v>
      </c>
      <c r="T71" s="27">
        <v>0</v>
      </c>
      <c r="U71" s="27">
        <v>0</v>
      </c>
      <c r="V71" s="29">
        <v>644.35637999999994</v>
      </c>
      <c r="W71" s="29">
        <v>5871.9946300000001</v>
      </c>
      <c r="X71" s="27">
        <v>0</v>
      </c>
      <c r="Y71" s="27">
        <v>0</v>
      </c>
      <c r="Z71" s="29">
        <v>3546.7836900000002</v>
      </c>
      <c r="AA71" s="29">
        <v>154932.67188000001</v>
      </c>
      <c r="AB71" s="29">
        <v>644.35637999999994</v>
      </c>
      <c r="AC71" s="27">
        <v>0</v>
      </c>
      <c r="AD71" s="27">
        <v>0</v>
      </c>
      <c r="AE71" s="27">
        <v>0</v>
      </c>
    </row>
    <row r="72" spans="1:31" ht="15">
      <c r="A72" s="28">
        <v>2026</v>
      </c>
      <c r="B72" s="29">
        <v>1045</v>
      </c>
      <c r="C72" s="29">
        <v>9483</v>
      </c>
      <c r="D72" s="27">
        <v>0</v>
      </c>
      <c r="E72" s="27">
        <v>0</v>
      </c>
      <c r="F72" s="29">
        <v>5555</v>
      </c>
      <c r="G72" s="29">
        <v>249404</v>
      </c>
      <c r="H72" s="29">
        <v>1045</v>
      </c>
      <c r="I72" s="27">
        <v>0</v>
      </c>
      <c r="J72" s="27">
        <v>0</v>
      </c>
      <c r="K72" s="27">
        <v>0</v>
      </c>
      <c r="L72" s="29">
        <v>632.24383999999998</v>
      </c>
      <c r="M72" s="29">
        <v>5737.1088900000004</v>
      </c>
      <c r="N72" s="27">
        <v>0</v>
      </c>
      <c r="O72" s="27">
        <v>0</v>
      </c>
      <c r="P72" s="29">
        <v>3360.7453599999999</v>
      </c>
      <c r="Q72" s="29">
        <v>150700.0625</v>
      </c>
      <c r="R72" s="29">
        <v>632.24383999999998</v>
      </c>
      <c r="S72" s="27">
        <v>0</v>
      </c>
      <c r="T72" s="27">
        <v>0</v>
      </c>
      <c r="U72" s="27">
        <v>0</v>
      </c>
      <c r="V72" s="29">
        <v>632.24383999999998</v>
      </c>
      <c r="W72" s="29">
        <v>5737.1088900000004</v>
      </c>
      <c r="X72" s="27">
        <v>0</v>
      </c>
      <c r="Y72" s="27">
        <v>0</v>
      </c>
      <c r="Z72" s="29">
        <v>3360.7453599999999</v>
      </c>
      <c r="AA72" s="29">
        <v>150700.0625</v>
      </c>
      <c r="AB72" s="29">
        <v>632.24383999999998</v>
      </c>
      <c r="AC72" s="27">
        <v>0</v>
      </c>
      <c r="AD72" s="27">
        <v>0</v>
      </c>
      <c r="AE72" s="27">
        <v>0</v>
      </c>
    </row>
    <row r="73" spans="1:31" ht="15">
      <c r="A73" s="28">
        <v>2026</v>
      </c>
      <c r="B73" s="29">
        <v>1044</v>
      </c>
      <c r="C73" s="29">
        <v>9389</v>
      </c>
      <c r="D73" s="27">
        <v>0</v>
      </c>
      <c r="E73" s="27">
        <v>0</v>
      </c>
      <c r="F73" s="29">
        <v>5634</v>
      </c>
      <c r="G73" s="29">
        <v>248750</v>
      </c>
      <c r="H73" s="29">
        <v>1043</v>
      </c>
      <c r="I73" s="27">
        <v>0</v>
      </c>
      <c r="J73" s="27">
        <v>0</v>
      </c>
      <c r="K73" s="27">
        <v>0</v>
      </c>
      <c r="L73" s="29">
        <v>631.63878999999997</v>
      </c>
      <c r="M73" s="29">
        <v>5680.2407199999998</v>
      </c>
      <c r="N73" s="27">
        <v>0</v>
      </c>
      <c r="O73" s="27">
        <v>0</v>
      </c>
      <c r="P73" s="29">
        <v>3408.5388200000002</v>
      </c>
      <c r="Q73" s="29">
        <v>150301.53125</v>
      </c>
      <c r="R73" s="29">
        <v>631.03375000000005</v>
      </c>
      <c r="S73" s="27">
        <v>0</v>
      </c>
      <c r="T73" s="27">
        <v>0</v>
      </c>
      <c r="U73" s="27">
        <v>0</v>
      </c>
      <c r="V73" s="29">
        <v>631.63878999999997</v>
      </c>
      <c r="W73" s="29">
        <v>5680.2407199999998</v>
      </c>
      <c r="X73" s="27">
        <v>0</v>
      </c>
      <c r="Y73" s="27">
        <v>0</v>
      </c>
      <c r="Z73" s="29">
        <v>3408.5388200000002</v>
      </c>
      <c r="AA73" s="29">
        <v>150301.53125</v>
      </c>
      <c r="AB73" s="29">
        <v>631.03375000000005</v>
      </c>
      <c r="AC73" s="27">
        <v>0</v>
      </c>
      <c r="AD73" s="27">
        <v>0</v>
      </c>
      <c r="AE73" s="27">
        <v>0</v>
      </c>
    </row>
    <row r="74" spans="1:31" ht="15">
      <c r="A74" s="28">
        <v>2027</v>
      </c>
      <c r="B74" s="29">
        <v>1054</v>
      </c>
      <c r="C74" s="29">
        <v>9489</v>
      </c>
      <c r="D74" s="27">
        <v>0</v>
      </c>
      <c r="E74" s="27">
        <v>0</v>
      </c>
      <c r="F74" s="29">
        <v>5621</v>
      </c>
      <c r="G74" s="29">
        <v>247290</v>
      </c>
      <c r="H74" s="29">
        <v>1054</v>
      </c>
      <c r="I74" s="27">
        <v>0</v>
      </c>
      <c r="J74" s="27">
        <v>0</v>
      </c>
      <c r="K74" s="27">
        <v>0</v>
      </c>
      <c r="L74" s="29">
        <v>619.11707000000001</v>
      </c>
      <c r="M74" s="29">
        <v>5573.8554700000004</v>
      </c>
      <c r="N74" s="27">
        <v>0</v>
      </c>
      <c r="O74" s="27">
        <v>0</v>
      </c>
      <c r="P74" s="29">
        <v>3301.7834499999999</v>
      </c>
      <c r="Q74" s="29">
        <v>145170.48438000001</v>
      </c>
      <c r="R74" s="29">
        <v>619.11707000000001</v>
      </c>
      <c r="S74" s="27">
        <v>0</v>
      </c>
      <c r="T74" s="27">
        <v>0</v>
      </c>
      <c r="U74" s="27">
        <v>0</v>
      </c>
      <c r="V74" s="29">
        <v>619.11707000000001</v>
      </c>
      <c r="W74" s="29">
        <v>5573.8554700000004</v>
      </c>
      <c r="X74" s="27">
        <v>0</v>
      </c>
      <c r="Y74" s="27">
        <v>0</v>
      </c>
      <c r="Z74" s="29">
        <v>3301.7834499999999</v>
      </c>
      <c r="AA74" s="29">
        <v>145170.48438000001</v>
      </c>
      <c r="AB74" s="29">
        <v>619.11707000000001</v>
      </c>
      <c r="AC74" s="27">
        <v>0</v>
      </c>
      <c r="AD74" s="27">
        <v>0</v>
      </c>
      <c r="AE74" s="27">
        <v>0</v>
      </c>
    </row>
    <row r="75" spans="1:31" ht="15">
      <c r="A75" s="28">
        <v>2027</v>
      </c>
      <c r="B75" s="29">
        <v>1076</v>
      </c>
      <c r="C75" s="29">
        <v>9435</v>
      </c>
      <c r="D75" s="27">
        <v>0</v>
      </c>
      <c r="E75" s="27">
        <v>0</v>
      </c>
      <c r="F75" s="29">
        <v>5606</v>
      </c>
      <c r="G75" s="29">
        <v>248752</v>
      </c>
      <c r="H75" s="29">
        <v>1077</v>
      </c>
      <c r="I75" s="27">
        <v>0</v>
      </c>
      <c r="J75" s="27">
        <v>0</v>
      </c>
      <c r="K75" s="27">
        <v>0</v>
      </c>
      <c r="L75" s="29">
        <v>632.03992000000005</v>
      </c>
      <c r="M75" s="29">
        <v>5542.1357399999997</v>
      </c>
      <c r="N75" s="27">
        <v>0</v>
      </c>
      <c r="O75" s="27">
        <v>0</v>
      </c>
      <c r="P75" s="29">
        <v>3292.9724099999999</v>
      </c>
      <c r="Q75" s="29">
        <v>146038.54688000001</v>
      </c>
      <c r="R75" s="29">
        <v>632.62732000000005</v>
      </c>
      <c r="S75" s="27">
        <v>0</v>
      </c>
      <c r="T75" s="27">
        <v>0</v>
      </c>
      <c r="U75" s="27">
        <v>0</v>
      </c>
      <c r="V75" s="29">
        <v>632.03992000000005</v>
      </c>
      <c r="W75" s="29">
        <v>5542.1357399999997</v>
      </c>
      <c r="X75" s="27">
        <v>0</v>
      </c>
      <c r="Y75" s="27">
        <v>0</v>
      </c>
      <c r="Z75" s="29">
        <v>3292.9724099999999</v>
      </c>
      <c r="AA75" s="29">
        <v>146038.54688000001</v>
      </c>
      <c r="AB75" s="29">
        <v>632.62732000000005</v>
      </c>
      <c r="AC75" s="27">
        <v>0</v>
      </c>
      <c r="AD75" s="27">
        <v>0</v>
      </c>
      <c r="AE75" s="27">
        <v>0</v>
      </c>
    </row>
    <row r="76" spans="1:31" ht="15">
      <c r="A76" s="28">
        <v>2028</v>
      </c>
      <c r="B76" s="29">
        <v>722</v>
      </c>
      <c r="C76" s="29">
        <v>8098</v>
      </c>
      <c r="D76" s="27">
        <v>0</v>
      </c>
      <c r="E76" s="27">
        <v>0</v>
      </c>
      <c r="F76" s="29">
        <v>3955</v>
      </c>
      <c r="G76" s="29">
        <v>195948</v>
      </c>
      <c r="H76" s="29">
        <v>722</v>
      </c>
      <c r="I76" s="27">
        <v>0</v>
      </c>
      <c r="J76" s="27">
        <v>0</v>
      </c>
      <c r="K76" s="27">
        <v>0</v>
      </c>
      <c r="L76" s="29">
        <v>411.74486999999999</v>
      </c>
      <c r="M76" s="29">
        <v>4618.3642600000003</v>
      </c>
      <c r="N76" s="27">
        <v>0</v>
      </c>
      <c r="O76" s="27">
        <v>0</v>
      </c>
      <c r="P76" s="29">
        <v>2255.5598100000002</v>
      </c>
      <c r="Q76" s="29">
        <v>111751.5625</v>
      </c>
      <c r="R76" s="29">
        <v>411.74486999999999</v>
      </c>
      <c r="S76" s="27">
        <v>0</v>
      </c>
      <c r="T76" s="27">
        <v>0</v>
      </c>
      <c r="U76" s="27">
        <v>0</v>
      </c>
      <c r="V76" s="29">
        <v>411.74486999999999</v>
      </c>
      <c r="W76" s="29">
        <v>4618.3642600000003</v>
      </c>
      <c r="X76" s="27">
        <v>0</v>
      </c>
      <c r="Y76" s="27">
        <v>0</v>
      </c>
      <c r="Z76" s="29">
        <v>2255.5598100000002</v>
      </c>
      <c r="AA76" s="29">
        <v>111751.5625</v>
      </c>
      <c r="AB76" s="29">
        <v>411.74486999999999</v>
      </c>
      <c r="AC76" s="27">
        <v>0</v>
      </c>
      <c r="AD76" s="27">
        <v>0</v>
      </c>
      <c r="AE76" s="27">
        <v>0</v>
      </c>
    </row>
    <row r="77" spans="1:31" ht="15">
      <c r="A77" s="28">
        <v>2028</v>
      </c>
      <c r="B77" s="29">
        <v>574</v>
      </c>
      <c r="C77" s="29">
        <v>6827</v>
      </c>
      <c r="D77" s="27">
        <v>0</v>
      </c>
      <c r="E77" s="27">
        <v>0</v>
      </c>
      <c r="F77" s="29">
        <v>3861</v>
      </c>
      <c r="G77" s="29">
        <v>196352</v>
      </c>
      <c r="H77" s="29">
        <v>573</v>
      </c>
      <c r="I77" s="27">
        <v>0</v>
      </c>
      <c r="J77" s="27">
        <v>0</v>
      </c>
      <c r="K77" s="27">
        <v>0</v>
      </c>
      <c r="L77" s="29">
        <v>327.34314000000001</v>
      </c>
      <c r="M77" s="29">
        <v>3893.4973100000002</v>
      </c>
      <c r="N77" s="27">
        <v>0</v>
      </c>
      <c r="O77" s="27">
        <v>0</v>
      </c>
      <c r="P77" s="29">
        <v>2201.9504400000001</v>
      </c>
      <c r="Q77" s="29">
        <v>111981.96875</v>
      </c>
      <c r="R77" s="29">
        <v>326.77285999999998</v>
      </c>
      <c r="S77" s="27">
        <v>0</v>
      </c>
      <c r="T77" s="27">
        <v>0</v>
      </c>
      <c r="U77" s="27">
        <v>0</v>
      </c>
      <c r="V77" s="29">
        <v>327.34314000000001</v>
      </c>
      <c r="W77" s="29">
        <v>3893.4973100000002</v>
      </c>
      <c r="X77" s="27">
        <v>0</v>
      </c>
      <c r="Y77" s="27">
        <v>0</v>
      </c>
      <c r="Z77" s="29">
        <v>2201.9504400000001</v>
      </c>
      <c r="AA77" s="29">
        <v>111981.96875</v>
      </c>
      <c r="AB77" s="29">
        <v>326.77285999999998</v>
      </c>
      <c r="AC77" s="27">
        <v>0</v>
      </c>
      <c r="AD77" s="27">
        <v>0</v>
      </c>
      <c r="AE77" s="27">
        <v>0</v>
      </c>
    </row>
    <row r="78" spans="1:31" ht="15">
      <c r="A78" s="28">
        <v>2029</v>
      </c>
      <c r="B78" s="29">
        <v>611</v>
      </c>
      <c r="C78" s="29">
        <v>6613</v>
      </c>
      <c r="D78" s="27">
        <v>0</v>
      </c>
      <c r="E78" s="27">
        <v>0</v>
      </c>
      <c r="F78" s="29">
        <v>3769</v>
      </c>
      <c r="G78" s="29">
        <v>194648</v>
      </c>
      <c r="H78" s="29">
        <v>611</v>
      </c>
      <c r="I78" s="27">
        <v>0</v>
      </c>
      <c r="J78" s="27">
        <v>0</v>
      </c>
      <c r="K78" s="27">
        <v>0</v>
      </c>
      <c r="L78" s="29">
        <v>338.29736000000003</v>
      </c>
      <c r="M78" s="29">
        <v>3661.6042499999999</v>
      </c>
      <c r="N78" s="27">
        <v>0</v>
      </c>
      <c r="O78" s="27">
        <v>0</v>
      </c>
      <c r="P78" s="29">
        <v>2086.85034</v>
      </c>
      <c r="Q78" s="29">
        <v>107881.92969</v>
      </c>
      <c r="R78" s="29">
        <v>338.29736000000003</v>
      </c>
      <c r="S78" s="27">
        <v>0</v>
      </c>
      <c r="T78" s="27">
        <v>0</v>
      </c>
      <c r="U78" s="27">
        <v>0</v>
      </c>
      <c r="V78" s="29">
        <v>338.29736000000003</v>
      </c>
      <c r="W78" s="29">
        <v>3661.6042499999999</v>
      </c>
      <c r="X78" s="27">
        <v>0</v>
      </c>
      <c r="Y78" s="27">
        <v>0</v>
      </c>
      <c r="Z78" s="29">
        <v>2086.85034</v>
      </c>
      <c r="AA78" s="29">
        <v>107881.92969</v>
      </c>
      <c r="AB78" s="29">
        <v>338.29736000000003</v>
      </c>
      <c r="AC78" s="27">
        <v>0</v>
      </c>
      <c r="AD78" s="27">
        <v>0</v>
      </c>
      <c r="AE78" s="27">
        <v>0</v>
      </c>
    </row>
    <row r="79" spans="1:31" ht="15">
      <c r="A79" s="28">
        <v>2029</v>
      </c>
      <c r="B79" s="29">
        <v>635</v>
      </c>
      <c r="C79" s="29">
        <v>6538</v>
      </c>
      <c r="D79" s="27">
        <v>0</v>
      </c>
      <c r="E79" s="27">
        <v>0</v>
      </c>
      <c r="F79" s="29">
        <v>3822</v>
      </c>
      <c r="G79" s="29">
        <v>194309</v>
      </c>
      <c r="H79" s="29">
        <v>635</v>
      </c>
      <c r="I79" s="27">
        <v>0</v>
      </c>
      <c r="J79" s="27">
        <v>0</v>
      </c>
      <c r="K79" s="27">
        <v>0</v>
      </c>
      <c r="L79" s="29">
        <v>351.58569</v>
      </c>
      <c r="M79" s="29">
        <v>3620.07593</v>
      </c>
      <c r="N79" s="27">
        <v>0</v>
      </c>
      <c r="O79" s="27">
        <v>0</v>
      </c>
      <c r="P79" s="29">
        <v>2116.1970200000001</v>
      </c>
      <c r="Q79" s="29">
        <v>107693.89062999999</v>
      </c>
      <c r="R79" s="29">
        <v>351.58569</v>
      </c>
      <c r="S79" s="27">
        <v>0</v>
      </c>
      <c r="T79" s="27">
        <v>0</v>
      </c>
      <c r="U79" s="27">
        <v>0</v>
      </c>
      <c r="V79" s="29">
        <v>351.58569</v>
      </c>
      <c r="W79" s="29">
        <v>3620.07593</v>
      </c>
      <c r="X79" s="27">
        <v>0</v>
      </c>
      <c r="Y79" s="27">
        <v>0</v>
      </c>
      <c r="Z79" s="29">
        <v>2116.1970200000001</v>
      </c>
      <c r="AA79" s="29">
        <v>107693.89062999999</v>
      </c>
      <c r="AB79" s="29">
        <v>351.58569</v>
      </c>
      <c r="AC79" s="27">
        <v>0</v>
      </c>
      <c r="AD79" s="27">
        <v>0</v>
      </c>
      <c r="AE79" s="27">
        <v>0</v>
      </c>
    </row>
    <row r="80" spans="1:31" ht="15">
      <c r="A80" s="28">
        <v>2029.9999999999998</v>
      </c>
      <c r="B80" s="29">
        <v>591</v>
      </c>
      <c r="C80" s="29">
        <v>6470</v>
      </c>
      <c r="D80" s="27">
        <v>0</v>
      </c>
      <c r="E80" s="27">
        <v>0</v>
      </c>
      <c r="F80" s="29">
        <v>3676</v>
      </c>
      <c r="G80" s="29">
        <v>192945</v>
      </c>
      <c r="H80" s="29">
        <v>591</v>
      </c>
      <c r="I80" s="27">
        <v>0</v>
      </c>
      <c r="J80" s="27">
        <v>0</v>
      </c>
      <c r="K80" s="27">
        <v>0</v>
      </c>
      <c r="L80" s="29">
        <v>317.69103999999999</v>
      </c>
      <c r="M80" s="29">
        <v>3478.1474600000001</v>
      </c>
      <c r="N80" s="27">
        <v>0</v>
      </c>
      <c r="O80" s="27">
        <v>0</v>
      </c>
      <c r="P80" s="29">
        <v>1976.09961</v>
      </c>
      <c r="Q80" s="29">
        <v>103897.61719</v>
      </c>
      <c r="R80" s="29">
        <v>317.69103999999999</v>
      </c>
      <c r="S80" s="27">
        <v>0</v>
      </c>
      <c r="T80" s="27">
        <v>0</v>
      </c>
      <c r="U80" s="27">
        <v>0</v>
      </c>
      <c r="V80" s="29">
        <v>317.69103999999999</v>
      </c>
      <c r="W80" s="29">
        <v>3478.1474600000001</v>
      </c>
      <c r="X80" s="27">
        <v>0</v>
      </c>
      <c r="Y80" s="27">
        <v>0</v>
      </c>
      <c r="Z80" s="29">
        <v>1976.09961</v>
      </c>
      <c r="AA80" s="29">
        <v>103897.61719</v>
      </c>
      <c r="AB80" s="29">
        <v>317.69103999999999</v>
      </c>
      <c r="AC80" s="27">
        <v>0</v>
      </c>
      <c r="AD80" s="27">
        <v>0</v>
      </c>
      <c r="AE80" s="27">
        <v>0</v>
      </c>
    </row>
    <row r="81" spans="1:31" ht="15">
      <c r="A81" s="28">
        <v>2029.9999999999998</v>
      </c>
      <c r="B81" s="29">
        <v>580</v>
      </c>
      <c r="C81" s="29">
        <v>6622</v>
      </c>
      <c r="D81" s="27">
        <v>0</v>
      </c>
      <c r="E81" s="27">
        <v>0</v>
      </c>
      <c r="F81" s="29">
        <v>3930</v>
      </c>
      <c r="G81" s="29">
        <v>194003</v>
      </c>
      <c r="H81" s="29">
        <v>580</v>
      </c>
      <c r="I81" s="27">
        <v>0</v>
      </c>
      <c r="J81" s="27">
        <v>0</v>
      </c>
      <c r="K81" s="27">
        <v>0</v>
      </c>
      <c r="L81" s="29">
        <v>311.77814000000001</v>
      </c>
      <c r="M81" s="29">
        <v>3559.8622999999998</v>
      </c>
      <c r="N81" s="27">
        <v>0</v>
      </c>
      <c r="O81" s="27">
        <v>0</v>
      </c>
      <c r="P81" s="29">
        <v>2112.64941</v>
      </c>
      <c r="Q81" s="29">
        <v>104467.94531</v>
      </c>
      <c r="R81" s="29">
        <v>311.77814000000001</v>
      </c>
      <c r="S81" s="27">
        <v>0</v>
      </c>
      <c r="T81" s="27">
        <v>0</v>
      </c>
      <c r="U81" s="27">
        <v>0</v>
      </c>
      <c r="V81" s="29">
        <v>311.77814000000001</v>
      </c>
      <c r="W81" s="29">
        <v>3559.8622999999998</v>
      </c>
      <c r="X81" s="27">
        <v>0</v>
      </c>
      <c r="Y81" s="27">
        <v>0</v>
      </c>
      <c r="Z81" s="29">
        <v>2112.64941</v>
      </c>
      <c r="AA81" s="29">
        <v>104467.94531</v>
      </c>
      <c r="AB81" s="29">
        <v>311.77814000000001</v>
      </c>
      <c r="AC81" s="27">
        <v>0</v>
      </c>
      <c r="AD81" s="27">
        <v>0</v>
      </c>
      <c r="AE81" s="27">
        <v>0</v>
      </c>
    </row>
    <row r="82" spans="1:31" ht="15">
      <c r="A82" s="28">
        <v>2031.0000000000002</v>
      </c>
      <c r="B82" s="29">
        <v>607</v>
      </c>
      <c r="C82" s="29">
        <v>6870</v>
      </c>
      <c r="D82" s="27">
        <v>0</v>
      </c>
      <c r="E82" s="27">
        <v>0</v>
      </c>
      <c r="F82" s="29">
        <v>3972</v>
      </c>
      <c r="G82" s="29">
        <v>194148</v>
      </c>
      <c r="H82" s="29">
        <v>607</v>
      </c>
      <c r="I82" s="27">
        <v>0</v>
      </c>
      <c r="J82" s="27">
        <v>0</v>
      </c>
      <c r="K82" s="27">
        <v>0</v>
      </c>
      <c r="L82" s="29">
        <v>316.78789999999998</v>
      </c>
      <c r="M82" s="29">
        <v>3585.56909</v>
      </c>
      <c r="N82" s="27">
        <v>0</v>
      </c>
      <c r="O82" s="27">
        <v>0</v>
      </c>
      <c r="P82" s="29">
        <v>2072.8923300000001</v>
      </c>
      <c r="Q82" s="29">
        <v>101508.92187999999</v>
      </c>
      <c r="R82" s="29">
        <v>316.78789999999998</v>
      </c>
      <c r="S82" s="27">
        <v>0</v>
      </c>
      <c r="T82" s="27">
        <v>0</v>
      </c>
      <c r="U82" s="27">
        <v>0</v>
      </c>
      <c r="V82" s="29">
        <v>316.78789999999998</v>
      </c>
      <c r="W82" s="29">
        <v>3585.56909</v>
      </c>
      <c r="X82" s="27">
        <v>0</v>
      </c>
      <c r="Y82" s="27">
        <v>0</v>
      </c>
      <c r="Z82" s="29">
        <v>2072.8923300000001</v>
      </c>
      <c r="AA82" s="29">
        <v>101508.92187999999</v>
      </c>
      <c r="AB82" s="29">
        <v>316.78789999999998</v>
      </c>
      <c r="AC82" s="27">
        <v>0</v>
      </c>
      <c r="AD82" s="27">
        <v>0</v>
      </c>
      <c r="AE82" s="27">
        <v>0</v>
      </c>
    </row>
    <row r="83" spans="1:31" ht="15">
      <c r="A83" s="28">
        <v>2031.0000000000002</v>
      </c>
      <c r="B83" s="29">
        <v>619</v>
      </c>
      <c r="C83" s="29">
        <v>6829</v>
      </c>
      <c r="D83" s="27">
        <v>0</v>
      </c>
      <c r="E83" s="27">
        <v>0</v>
      </c>
      <c r="F83" s="29">
        <v>3896</v>
      </c>
      <c r="G83" s="29">
        <v>193173</v>
      </c>
      <c r="H83" s="29">
        <v>617</v>
      </c>
      <c r="I83" s="27">
        <v>0</v>
      </c>
      <c r="J83" s="27">
        <v>0</v>
      </c>
      <c r="K83" s="27">
        <v>0</v>
      </c>
      <c r="L83" s="29">
        <v>323.05047999999999</v>
      </c>
      <c r="M83" s="29">
        <v>3564.1682099999998</v>
      </c>
      <c r="N83" s="27">
        <v>0</v>
      </c>
      <c r="O83" s="27">
        <v>0</v>
      </c>
      <c r="P83" s="29">
        <v>2033.2258300000001</v>
      </c>
      <c r="Q83" s="29">
        <v>100998.57031</v>
      </c>
      <c r="R83" s="29">
        <v>322.00671</v>
      </c>
      <c r="S83" s="27">
        <v>0</v>
      </c>
      <c r="T83" s="27">
        <v>0</v>
      </c>
      <c r="U83" s="27">
        <v>0</v>
      </c>
      <c r="V83" s="29">
        <v>323.05047999999999</v>
      </c>
      <c r="W83" s="29">
        <v>3564.1682099999998</v>
      </c>
      <c r="X83" s="27">
        <v>0</v>
      </c>
      <c r="Y83" s="27">
        <v>0</v>
      </c>
      <c r="Z83" s="29">
        <v>2033.2258300000001</v>
      </c>
      <c r="AA83" s="29">
        <v>100998.57031</v>
      </c>
      <c r="AB83" s="29">
        <v>322.00671</v>
      </c>
      <c r="AC83" s="27">
        <v>0</v>
      </c>
      <c r="AD83" s="27">
        <v>0</v>
      </c>
      <c r="AE83" s="27">
        <v>0</v>
      </c>
    </row>
    <row r="84" spans="1:31" ht="15">
      <c r="A84" s="28">
        <v>2032.0000000000002</v>
      </c>
      <c r="B84" s="29">
        <v>591</v>
      </c>
      <c r="C84" s="29">
        <v>6630</v>
      </c>
      <c r="D84" s="27">
        <v>0</v>
      </c>
      <c r="E84" s="27">
        <v>0</v>
      </c>
      <c r="F84" s="29">
        <v>3763</v>
      </c>
      <c r="G84" s="29">
        <v>192869</v>
      </c>
      <c r="H84" s="29">
        <v>592</v>
      </c>
      <c r="I84" s="27">
        <v>0</v>
      </c>
      <c r="J84" s="27">
        <v>0</v>
      </c>
      <c r="K84" s="27">
        <v>0</v>
      </c>
      <c r="L84" s="29">
        <v>299.45569</v>
      </c>
      <c r="M84" s="29">
        <v>3359.1718799999999</v>
      </c>
      <c r="N84" s="27">
        <v>0</v>
      </c>
      <c r="O84" s="27">
        <v>0</v>
      </c>
      <c r="P84" s="29">
        <v>1906.7392600000001</v>
      </c>
      <c r="Q84" s="29">
        <v>97844.953129999994</v>
      </c>
      <c r="R84" s="29">
        <v>299.96237000000002</v>
      </c>
      <c r="S84" s="27">
        <v>0</v>
      </c>
      <c r="T84" s="27">
        <v>0</v>
      </c>
      <c r="U84" s="27">
        <v>0</v>
      </c>
      <c r="V84" s="29">
        <v>299.45569</v>
      </c>
      <c r="W84" s="29">
        <v>3359.1718799999999</v>
      </c>
      <c r="X84" s="27">
        <v>0</v>
      </c>
      <c r="Y84" s="27">
        <v>0</v>
      </c>
      <c r="Z84" s="29">
        <v>1906.7392600000001</v>
      </c>
      <c r="AA84" s="29">
        <v>97844.953129999994</v>
      </c>
      <c r="AB84" s="29">
        <v>299.96237000000002</v>
      </c>
      <c r="AC84" s="27">
        <v>0</v>
      </c>
      <c r="AD84" s="27">
        <v>0</v>
      </c>
      <c r="AE84" s="27">
        <v>0</v>
      </c>
    </row>
    <row r="85" spans="1:31" ht="15">
      <c r="A85" s="28">
        <v>2032.0000000000002</v>
      </c>
      <c r="B85" s="29">
        <v>629</v>
      </c>
      <c r="C85" s="29">
        <v>6608</v>
      </c>
      <c r="D85" s="27">
        <v>0</v>
      </c>
      <c r="E85" s="27">
        <v>0</v>
      </c>
      <c r="F85" s="29">
        <v>3876</v>
      </c>
      <c r="G85" s="29">
        <v>193534</v>
      </c>
      <c r="H85" s="29">
        <v>630</v>
      </c>
      <c r="I85" s="27">
        <v>0</v>
      </c>
      <c r="J85" s="27">
        <v>0</v>
      </c>
      <c r="K85" s="27">
        <v>0</v>
      </c>
      <c r="L85" s="29">
        <v>318.70965999999999</v>
      </c>
      <c r="M85" s="29">
        <v>3348.0268599999999</v>
      </c>
      <c r="N85" s="27">
        <v>0</v>
      </c>
      <c r="O85" s="27">
        <v>0</v>
      </c>
      <c r="P85" s="29">
        <v>1963.99792</v>
      </c>
      <c r="Q85" s="29">
        <v>98182.648440000004</v>
      </c>
      <c r="R85" s="29">
        <v>319.21634</v>
      </c>
      <c r="S85" s="27">
        <v>0</v>
      </c>
      <c r="T85" s="27">
        <v>0</v>
      </c>
      <c r="U85" s="27">
        <v>0</v>
      </c>
      <c r="V85" s="29">
        <v>318.70965999999999</v>
      </c>
      <c r="W85" s="29">
        <v>3348.0268599999999</v>
      </c>
      <c r="X85" s="27">
        <v>0</v>
      </c>
      <c r="Y85" s="27">
        <v>0</v>
      </c>
      <c r="Z85" s="29">
        <v>1963.99792</v>
      </c>
      <c r="AA85" s="29">
        <v>98182.648440000004</v>
      </c>
      <c r="AB85" s="29">
        <v>319.21634</v>
      </c>
      <c r="AC85" s="27">
        <v>0</v>
      </c>
      <c r="AD85" s="27">
        <v>0</v>
      </c>
      <c r="AE85" s="27">
        <v>0</v>
      </c>
    </row>
    <row r="86" spans="1:31" ht="15">
      <c r="A86" s="28">
        <v>2033</v>
      </c>
      <c r="B86" s="29">
        <v>445</v>
      </c>
      <c r="C86" s="29">
        <v>5554</v>
      </c>
      <c r="D86" s="27">
        <v>0</v>
      </c>
      <c r="E86" s="27">
        <v>0</v>
      </c>
      <c r="F86" s="29">
        <v>2567</v>
      </c>
      <c r="G86" s="29">
        <v>143894</v>
      </c>
      <c r="H86" s="29">
        <v>445</v>
      </c>
      <c r="I86" s="27">
        <v>0</v>
      </c>
      <c r="J86" s="27">
        <v>0</v>
      </c>
      <c r="K86" s="27">
        <v>0</v>
      </c>
      <c r="L86" s="29">
        <v>218.90961999999999</v>
      </c>
      <c r="M86" s="29">
        <v>2732.2470699999999</v>
      </c>
      <c r="N86" s="27">
        <v>0</v>
      </c>
      <c r="O86" s="27">
        <v>0</v>
      </c>
      <c r="P86" s="29">
        <v>1262.8122599999999</v>
      </c>
      <c r="Q86" s="29">
        <v>70816.71875</v>
      </c>
      <c r="R86" s="29">
        <v>218.90961999999999</v>
      </c>
      <c r="S86" s="27">
        <v>0</v>
      </c>
      <c r="T86" s="27">
        <v>0</v>
      </c>
      <c r="U86" s="27">
        <v>0</v>
      </c>
      <c r="V86" s="29">
        <v>218.90961999999999</v>
      </c>
      <c r="W86" s="29">
        <v>2732.2470699999999</v>
      </c>
      <c r="X86" s="27">
        <v>0</v>
      </c>
      <c r="Y86" s="27">
        <v>0</v>
      </c>
      <c r="Z86" s="29">
        <v>1262.8122599999999</v>
      </c>
      <c r="AA86" s="29">
        <v>70816.71875</v>
      </c>
      <c r="AB86" s="29">
        <v>218.90961999999999</v>
      </c>
      <c r="AC86" s="27">
        <v>0</v>
      </c>
      <c r="AD86" s="27">
        <v>0</v>
      </c>
      <c r="AE86" s="27">
        <v>0</v>
      </c>
    </row>
    <row r="87" spans="1:31" ht="15">
      <c r="A87" s="28">
        <v>2033</v>
      </c>
      <c r="B87" s="29">
        <v>383</v>
      </c>
      <c r="C87" s="29">
        <v>4539</v>
      </c>
      <c r="D87" s="27">
        <v>0</v>
      </c>
      <c r="E87" s="27">
        <v>0</v>
      </c>
      <c r="F87" s="29">
        <v>2595</v>
      </c>
      <c r="G87" s="29">
        <v>143999</v>
      </c>
      <c r="H87" s="29">
        <v>383</v>
      </c>
      <c r="I87" s="27">
        <v>0</v>
      </c>
      <c r="J87" s="27">
        <v>0</v>
      </c>
      <c r="K87" s="27">
        <v>0</v>
      </c>
      <c r="L87" s="29">
        <v>188.41007999999999</v>
      </c>
      <c r="M87" s="29">
        <v>2232.9245599999999</v>
      </c>
      <c r="N87" s="27">
        <v>0</v>
      </c>
      <c r="O87" s="27">
        <v>0</v>
      </c>
      <c r="P87" s="29">
        <v>1276.5866699999999</v>
      </c>
      <c r="Q87" s="29">
        <v>70868.398440000004</v>
      </c>
      <c r="R87" s="29">
        <v>188.41007999999999</v>
      </c>
      <c r="S87" s="27">
        <v>0</v>
      </c>
      <c r="T87" s="27">
        <v>0</v>
      </c>
      <c r="U87" s="27">
        <v>0</v>
      </c>
      <c r="V87" s="29">
        <v>188.41007999999999</v>
      </c>
      <c r="W87" s="29">
        <v>2232.9245599999999</v>
      </c>
      <c r="X87" s="27">
        <v>0</v>
      </c>
      <c r="Y87" s="27">
        <v>0</v>
      </c>
      <c r="Z87" s="29">
        <v>1276.5866699999999</v>
      </c>
      <c r="AA87" s="29">
        <v>70868.398440000004</v>
      </c>
      <c r="AB87" s="29">
        <v>188.41007999999999</v>
      </c>
      <c r="AC87" s="27">
        <v>0</v>
      </c>
      <c r="AD87" s="27">
        <v>0</v>
      </c>
      <c r="AE87" s="27">
        <v>0</v>
      </c>
    </row>
    <row r="88" spans="1:31" ht="15">
      <c r="A88" s="28">
        <v>2034</v>
      </c>
      <c r="B88" s="29">
        <v>354</v>
      </c>
      <c r="C88" s="29">
        <v>4660</v>
      </c>
      <c r="D88" s="27">
        <v>0</v>
      </c>
      <c r="E88" s="27">
        <v>0</v>
      </c>
      <c r="F88" s="29">
        <v>2685</v>
      </c>
      <c r="G88" s="29">
        <v>142902</v>
      </c>
      <c r="H88" s="29">
        <v>354</v>
      </c>
      <c r="I88" s="27">
        <v>0</v>
      </c>
      <c r="J88" s="27">
        <v>0</v>
      </c>
      <c r="K88" s="27">
        <v>0</v>
      </c>
      <c r="L88" s="29">
        <v>169.07210000000001</v>
      </c>
      <c r="M88" s="29">
        <v>2225.7263200000002</v>
      </c>
      <c r="N88" s="27">
        <v>0</v>
      </c>
      <c r="O88" s="27">
        <v>0</v>
      </c>
      <c r="P88" s="29">
        <v>1282.3909900000001</v>
      </c>
      <c r="Q88" s="29">
        <v>68202.507809999996</v>
      </c>
      <c r="R88" s="29">
        <v>169.07210000000001</v>
      </c>
      <c r="S88" s="27">
        <v>0</v>
      </c>
      <c r="T88" s="27">
        <v>0</v>
      </c>
      <c r="U88" s="27">
        <v>0</v>
      </c>
      <c r="V88" s="29">
        <v>169.07210000000001</v>
      </c>
      <c r="W88" s="29">
        <v>2225.7263200000002</v>
      </c>
      <c r="X88" s="27">
        <v>0</v>
      </c>
      <c r="Y88" s="27">
        <v>0</v>
      </c>
      <c r="Z88" s="29">
        <v>1282.3909900000001</v>
      </c>
      <c r="AA88" s="29">
        <v>68202.507809999996</v>
      </c>
      <c r="AB88" s="29">
        <v>169.07210000000001</v>
      </c>
      <c r="AC88" s="27">
        <v>0</v>
      </c>
      <c r="AD88" s="27">
        <v>0</v>
      </c>
      <c r="AE88" s="27">
        <v>0</v>
      </c>
    </row>
    <row r="89" spans="1:31" ht="15">
      <c r="A89" s="28">
        <v>2034</v>
      </c>
      <c r="B89" s="29">
        <v>381</v>
      </c>
      <c r="C89" s="29">
        <v>4761</v>
      </c>
      <c r="D89" s="27">
        <v>0</v>
      </c>
      <c r="E89" s="27">
        <v>0</v>
      </c>
      <c r="F89" s="29">
        <v>2704</v>
      </c>
      <c r="G89" s="29">
        <v>143137</v>
      </c>
      <c r="H89" s="29">
        <v>381</v>
      </c>
      <c r="I89" s="27">
        <v>0</v>
      </c>
      <c r="J89" s="27">
        <v>0</v>
      </c>
      <c r="K89" s="27">
        <v>0</v>
      </c>
      <c r="L89" s="29">
        <v>181.96729999999999</v>
      </c>
      <c r="M89" s="29">
        <v>2273.9577599999998</v>
      </c>
      <c r="N89" s="27">
        <v>0</v>
      </c>
      <c r="O89" s="27">
        <v>0</v>
      </c>
      <c r="P89" s="29">
        <v>1291.4665500000001</v>
      </c>
      <c r="Q89" s="29">
        <v>68314.5</v>
      </c>
      <c r="R89" s="29">
        <v>181.96729999999999</v>
      </c>
      <c r="S89" s="27">
        <v>0</v>
      </c>
      <c r="T89" s="27">
        <v>0</v>
      </c>
      <c r="U89" s="27">
        <v>0</v>
      </c>
      <c r="V89" s="29">
        <v>181.96729999999999</v>
      </c>
      <c r="W89" s="29">
        <v>2273.9577599999998</v>
      </c>
      <c r="X89" s="27">
        <v>0</v>
      </c>
      <c r="Y89" s="27">
        <v>0</v>
      </c>
      <c r="Z89" s="29">
        <v>1291.4665500000001</v>
      </c>
      <c r="AA89" s="29">
        <v>68314.5</v>
      </c>
      <c r="AB89" s="29">
        <v>181.96729999999999</v>
      </c>
      <c r="AC89" s="27">
        <v>0</v>
      </c>
      <c r="AD89" s="27">
        <v>0</v>
      </c>
      <c r="AE89" s="27">
        <v>0</v>
      </c>
    </row>
    <row r="90" spans="1:31" ht="15">
      <c r="A90" s="28">
        <v>2035</v>
      </c>
      <c r="B90" s="29">
        <v>386</v>
      </c>
      <c r="C90" s="29">
        <v>4618</v>
      </c>
      <c r="D90" s="27">
        <v>0</v>
      </c>
      <c r="E90" s="27">
        <v>0</v>
      </c>
      <c r="F90" s="29">
        <v>2561</v>
      </c>
      <c r="G90" s="29">
        <v>141965</v>
      </c>
      <c r="H90" s="29">
        <v>386</v>
      </c>
      <c r="I90" s="27">
        <v>0</v>
      </c>
      <c r="J90" s="27">
        <v>0</v>
      </c>
      <c r="K90" s="27">
        <v>0</v>
      </c>
      <c r="L90" s="29">
        <v>178.98633000000001</v>
      </c>
      <c r="M90" s="29">
        <v>2141.42236</v>
      </c>
      <c r="N90" s="27">
        <v>0</v>
      </c>
      <c r="O90" s="27">
        <v>0</v>
      </c>
      <c r="P90" s="29">
        <v>1187.52332</v>
      </c>
      <c r="Q90" s="29">
        <v>65883.226559999996</v>
      </c>
      <c r="R90" s="29">
        <v>178.98633000000001</v>
      </c>
      <c r="S90" s="27">
        <v>0</v>
      </c>
      <c r="T90" s="27">
        <v>0</v>
      </c>
      <c r="U90" s="27">
        <v>0</v>
      </c>
      <c r="V90" s="29">
        <v>178.98633000000001</v>
      </c>
      <c r="W90" s="29">
        <v>2141.42236</v>
      </c>
      <c r="X90" s="27">
        <v>0</v>
      </c>
      <c r="Y90" s="27">
        <v>0</v>
      </c>
      <c r="Z90" s="29">
        <v>1187.52332</v>
      </c>
      <c r="AA90" s="29">
        <v>65883.226559999996</v>
      </c>
      <c r="AB90" s="29">
        <v>178.98633000000001</v>
      </c>
      <c r="AC90" s="27">
        <v>0</v>
      </c>
      <c r="AD90" s="27">
        <v>0</v>
      </c>
      <c r="AE90" s="27">
        <v>0</v>
      </c>
    </row>
    <row r="91" spans="1:31" ht="15">
      <c r="A91" s="28">
        <v>2035</v>
      </c>
      <c r="B91" s="29">
        <v>359</v>
      </c>
      <c r="C91" s="29">
        <v>4552</v>
      </c>
      <c r="D91" s="27">
        <v>0</v>
      </c>
      <c r="E91" s="27">
        <v>0</v>
      </c>
      <c r="F91" s="29">
        <v>2622</v>
      </c>
      <c r="G91" s="29">
        <v>142929</v>
      </c>
      <c r="H91" s="29">
        <v>359</v>
      </c>
      <c r="I91" s="27">
        <v>0</v>
      </c>
      <c r="J91" s="27">
        <v>0</v>
      </c>
      <c r="K91" s="27">
        <v>0</v>
      </c>
      <c r="L91" s="29">
        <v>166.46645000000001</v>
      </c>
      <c r="M91" s="29">
        <v>2110.8232400000002</v>
      </c>
      <c r="N91" s="27">
        <v>0</v>
      </c>
      <c r="O91" s="27">
        <v>0</v>
      </c>
      <c r="P91" s="29">
        <v>1215.81177</v>
      </c>
      <c r="Q91" s="29">
        <v>66327.570309999996</v>
      </c>
      <c r="R91" s="29">
        <v>166.46645000000001</v>
      </c>
      <c r="S91" s="27">
        <v>0</v>
      </c>
      <c r="T91" s="27">
        <v>0</v>
      </c>
      <c r="U91" s="27">
        <v>0</v>
      </c>
      <c r="V91" s="29">
        <v>166.46645000000001</v>
      </c>
      <c r="W91" s="29">
        <v>2110.8232400000002</v>
      </c>
      <c r="X91" s="27">
        <v>0</v>
      </c>
      <c r="Y91" s="27">
        <v>0</v>
      </c>
      <c r="Z91" s="29">
        <v>1215.81177</v>
      </c>
      <c r="AA91" s="29">
        <v>66327.570309999996</v>
      </c>
      <c r="AB91" s="29">
        <v>166.46645000000001</v>
      </c>
      <c r="AC91" s="27">
        <v>0</v>
      </c>
      <c r="AD91" s="27">
        <v>0</v>
      </c>
      <c r="AE91" s="27">
        <v>0</v>
      </c>
    </row>
    <row r="92" spans="1:31" ht="15">
      <c r="A92" s="28">
        <v>2036</v>
      </c>
      <c r="B92" s="29">
        <v>362</v>
      </c>
      <c r="C92" s="29">
        <v>4679</v>
      </c>
      <c r="D92" s="27">
        <v>0</v>
      </c>
      <c r="E92" s="27">
        <v>0</v>
      </c>
      <c r="F92" s="29">
        <v>2658</v>
      </c>
      <c r="G92" s="29">
        <v>143318</v>
      </c>
      <c r="H92" s="29">
        <v>362</v>
      </c>
      <c r="I92" s="27">
        <v>0</v>
      </c>
      <c r="J92" s="27">
        <v>0</v>
      </c>
      <c r="K92" s="27">
        <v>0</v>
      </c>
      <c r="L92" s="29">
        <v>162.96863999999999</v>
      </c>
      <c r="M92" s="29">
        <v>2106.4616700000001</v>
      </c>
      <c r="N92" s="27">
        <v>0</v>
      </c>
      <c r="O92" s="27">
        <v>0</v>
      </c>
      <c r="P92" s="29">
        <v>1196.61707</v>
      </c>
      <c r="Q92" s="29">
        <v>64416.671880000002</v>
      </c>
      <c r="R92" s="29">
        <v>162.96863999999999</v>
      </c>
      <c r="S92" s="27">
        <v>0</v>
      </c>
      <c r="T92" s="27">
        <v>0</v>
      </c>
      <c r="U92" s="27">
        <v>0</v>
      </c>
      <c r="V92" s="29">
        <v>162.96863999999999</v>
      </c>
      <c r="W92" s="29">
        <v>2106.4616700000001</v>
      </c>
      <c r="X92" s="27">
        <v>0</v>
      </c>
      <c r="Y92" s="27">
        <v>0</v>
      </c>
      <c r="Z92" s="29">
        <v>1196.61707</v>
      </c>
      <c r="AA92" s="29">
        <v>64416.671880000002</v>
      </c>
      <c r="AB92" s="29">
        <v>162.96863999999999</v>
      </c>
      <c r="AC92" s="27">
        <v>0</v>
      </c>
      <c r="AD92" s="27">
        <v>0</v>
      </c>
      <c r="AE92" s="27">
        <v>0</v>
      </c>
    </row>
    <row r="93" spans="1:31" ht="15">
      <c r="A93" s="28">
        <v>2036</v>
      </c>
      <c r="B93" s="29">
        <v>372</v>
      </c>
      <c r="C93" s="29">
        <v>4694</v>
      </c>
      <c r="D93" s="27">
        <v>0</v>
      </c>
      <c r="E93" s="27">
        <v>0</v>
      </c>
      <c r="F93" s="29">
        <v>2663</v>
      </c>
      <c r="G93" s="29">
        <v>142675</v>
      </c>
      <c r="H93" s="29">
        <v>372</v>
      </c>
      <c r="I93" s="27">
        <v>0</v>
      </c>
      <c r="J93" s="27">
        <v>0</v>
      </c>
      <c r="K93" s="27">
        <v>0</v>
      </c>
      <c r="L93" s="29">
        <v>167.47059999999999</v>
      </c>
      <c r="M93" s="29">
        <v>2113.2145999999998</v>
      </c>
      <c r="N93" s="27">
        <v>0</v>
      </c>
      <c r="O93" s="27">
        <v>0</v>
      </c>
      <c r="P93" s="29">
        <v>1198.8680400000001</v>
      </c>
      <c r="Q93" s="29">
        <v>64127.824220000002</v>
      </c>
      <c r="R93" s="29">
        <v>167.47059999999999</v>
      </c>
      <c r="S93" s="27">
        <v>0</v>
      </c>
      <c r="T93" s="27">
        <v>0</v>
      </c>
      <c r="U93" s="27">
        <v>0</v>
      </c>
      <c r="V93" s="29">
        <v>167.47059999999999</v>
      </c>
      <c r="W93" s="29">
        <v>2113.2145999999998</v>
      </c>
      <c r="X93" s="27">
        <v>0</v>
      </c>
      <c r="Y93" s="27">
        <v>0</v>
      </c>
      <c r="Z93" s="29">
        <v>1198.8680400000001</v>
      </c>
      <c r="AA93" s="29">
        <v>64127.824220000002</v>
      </c>
      <c r="AB93" s="29">
        <v>167.47059999999999</v>
      </c>
      <c r="AC93" s="27">
        <v>0</v>
      </c>
      <c r="AD93" s="27">
        <v>0</v>
      </c>
      <c r="AE93" s="27">
        <v>0</v>
      </c>
    </row>
    <row r="94" spans="1:31" ht="15">
      <c r="A94" s="28">
        <v>2037</v>
      </c>
      <c r="B94" s="29">
        <v>361</v>
      </c>
      <c r="C94" s="29">
        <v>4702</v>
      </c>
      <c r="D94" s="27">
        <v>0</v>
      </c>
      <c r="E94" s="27">
        <v>0</v>
      </c>
      <c r="F94" s="29">
        <v>2656</v>
      </c>
      <c r="G94" s="29">
        <v>142570</v>
      </c>
      <c r="H94" s="29">
        <v>360</v>
      </c>
      <c r="I94" s="27">
        <v>0</v>
      </c>
      <c r="J94" s="27">
        <v>0</v>
      </c>
      <c r="K94" s="27">
        <v>0</v>
      </c>
      <c r="L94" s="29">
        <v>157.78494000000001</v>
      </c>
      <c r="M94" s="29">
        <v>2055.2597700000001</v>
      </c>
      <c r="N94" s="27">
        <v>0</v>
      </c>
      <c r="O94" s="27">
        <v>0</v>
      </c>
      <c r="P94" s="29">
        <v>1160.8861099999999</v>
      </c>
      <c r="Q94" s="29">
        <v>62365.652340000001</v>
      </c>
      <c r="R94" s="29">
        <v>157.34787</v>
      </c>
      <c r="S94" s="27">
        <v>0</v>
      </c>
      <c r="T94" s="27">
        <v>0</v>
      </c>
      <c r="U94" s="27">
        <v>0</v>
      </c>
      <c r="V94" s="29">
        <v>157.78494000000001</v>
      </c>
      <c r="W94" s="29">
        <v>2055.2597700000001</v>
      </c>
      <c r="X94" s="27">
        <v>0</v>
      </c>
      <c r="Y94" s="27">
        <v>0</v>
      </c>
      <c r="Z94" s="29">
        <v>1160.8861099999999</v>
      </c>
      <c r="AA94" s="29">
        <v>62365.652340000001</v>
      </c>
      <c r="AB94" s="29">
        <v>157.34787</v>
      </c>
      <c r="AC94" s="27">
        <v>0</v>
      </c>
      <c r="AD94" s="27">
        <v>0</v>
      </c>
      <c r="AE94" s="27">
        <v>0</v>
      </c>
    </row>
    <row r="95" spans="1:31" ht="15">
      <c r="A95" s="28">
        <v>2037</v>
      </c>
      <c r="B95" s="29">
        <v>384</v>
      </c>
      <c r="C95" s="29">
        <v>4728</v>
      </c>
      <c r="D95" s="27">
        <v>0</v>
      </c>
      <c r="E95" s="27">
        <v>0</v>
      </c>
      <c r="F95" s="29">
        <v>2700</v>
      </c>
      <c r="G95" s="29">
        <v>142624</v>
      </c>
      <c r="H95" s="29">
        <v>385</v>
      </c>
      <c r="I95" s="27">
        <v>0</v>
      </c>
      <c r="J95" s="27">
        <v>0</v>
      </c>
      <c r="K95" s="27">
        <v>0</v>
      </c>
      <c r="L95" s="29">
        <v>167.83761999999999</v>
      </c>
      <c r="M95" s="29">
        <v>2066.6220699999999</v>
      </c>
      <c r="N95" s="27">
        <v>0</v>
      </c>
      <c r="O95" s="27">
        <v>0</v>
      </c>
      <c r="P95" s="29">
        <v>1180.1199999999999</v>
      </c>
      <c r="Q95" s="29">
        <v>62389.277340000001</v>
      </c>
      <c r="R95" s="29">
        <v>168.27468999999999</v>
      </c>
      <c r="S95" s="27">
        <v>0</v>
      </c>
      <c r="T95" s="27">
        <v>0</v>
      </c>
      <c r="U95" s="27">
        <v>0</v>
      </c>
      <c r="V95" s="29">
        <v>167.83761999999999</v>
      </c>
      <c r="W95" s="29">
        <v>2066.6220699999999</v>
      </c>
      <c r="X95" s="27">
        <v>0</v>
      </c>
      <c r="Y95" s="27">
        <v>0</v>
      </c>
      <c r="Z95" s="29">
        <v>1180.1199999999999</v>
      </c>
      <c r="AA95" s="29">
        <v>62389.277340000001</v>
      </c>
      <c r="AB95" s="29">
        <v>168.27468999999999</v>
      </c>
      <c r="AC95" s="27">
        <v>0</v>
      </c>
      <c r="AD95" s="27">
        <v>0</v>
      </c>
      <c r="AE95" s="27">
        <v>0</v>
      </c>
    </row>
    <row r="96" spans="1:31" ht="15">
      <c r="A96" s="28">
        <v>2037.9999999999998</v>
      </c>
      <c r="B96" s="29">
        <v>295</v>
      </c>
      <c r="C96" s="29">
        <v>3963</v>
      </c>
      <c r="D96" s="27">
        <v>0</v>
      </c>
      <c r="E96" s="27">
        <v>0</v>
      </c>
      <c r="F96" s="29">
        <v>1819</v>
      </c>
      <c r="G96" s="29">
        <v>104620</v>
      </c>
      <c r="H96" s="29">
        <v>295</v>
      </c>
      <c r="I96" s="27">
        <v>0</v>
      </c>
      <c r="J96" s="27">
        <v>0</v>
      </c>
      <c r="K96" s="27">
        <v>0</v>
      </c>
      <c r="L96" s="29">
        <v>125.18231</v>
      </c>
      <c r="M96" s="29">
        <v>1681.6027799999999</v>
      </c>
      <c r="N96" s="27">
        <v>0</v>
      </c>
      <c r="O96" s="27">
        <v>0</v>
      </c>
      <c r="P96" s="29">
        <v>771.86834999999996</v>
      </c>
      <c r="Q96" s="29">
        <v>44422.65625</v>
      </c>
      <c r="R96" s="29">
        <v>125.18231</v>
      </c>
      <c r="S96" s="27">
        <v>0</v>
      </c>
      <c r="T96" s="27">
        <v>0</v>
      </c>
      <c r="U96" s="27">
        <v>0</v>
      </c>
      <c r="V96" s="29">
        <v>125.18231</v>
      </c>
      <c r="W96" s="29">
        <v>1681.6027799999999</v>
      </c>
      <c r="X96" s="27">
        <v>0</v>
      </c>
      <c r="Y96" s="27">
        <v>0</v>
      </c>
      <c r="Z96" s="29">
        <v>771.86834999999996</v>
      </c>
      <c r="AA96" s="29">
        <v>44422.65625</v>
      </c>
      <c r="AB96" s="29">
        <v>125.18231</v>
      </c>
      <c r="AC96" s="27">
        <v>0</v>
      </c>
      <c r="AD96" s="27">
        <v>0</v>
      </c>
      <c r="AE96" s="27">
        <v>0</v>
      </c>
    </row>
    <row r="97" spans="1:31" ht="15">
      <c r="A97" s="28">
        <v>2037.9999999999998</v>
      </c>
      <c r="B97" s="29">
        <v>246</v>
      </c>
      <c r="C97" s="29">
        <v>3245</v>
      </c>
      <c r="D97" s="27">
        <v>0</v>
      </c>
      <c r="E97" s="27">
        <v>0</v>
      </c>
      <c r="F97" s="29">
        <v>1831</v>
      </c>
      <c r="G97" s="29">
        <v>104627</v>
      </c>
      <c r="H97" s="29">
        <v>246</v>
      </c>
      <c r="I97" s="27">
        <v>0</v>
      </c>
      <c r="J97" s="27">
        <v>0</v>
      </c>
      <c r="K97" s="27">
        <v>0</v>
      </c>
      <c r="L97" s="29">
        <v>104.38930999999999</v>
      </c>
      <c r="M97" s="29">
        <v>1376.9436000000001</v>
      </c>
      <c r="N97" s="27">
        <v>0</v>
      </c>
      <c r="O97" s="27">
        <v>0</v>
      </c>
      <c r="P97" s="29">
        <v>776.96014000000002</v>
      </c>
      <c r="Q97" s="29">
        <v>44425.636720000002</v>
      </c>
      <c r="R97" s="29">
        <v>104.38930999999999</v>
      </c>
      <c r="S97" s="27">
        <v>0</v>
      </c>
      <c r="T97" s="27">
        <v>0</v>
      </c>
      <c r="U97" s="27">
        <v>0</v>
      </c>
      <c r="V97" s="29">
        <v>104.38930999999999</v>
      </c>
      <c r="W97" s="29">
        <v>1376.9436000000001</v>
      </c>
      <c r="X97" s="27">
        <v>0</v>
      </c>
      <c r="Y97" s="27">
        <v>0</v>
      </c>
      <c r="Z97" s="29">
        <v>776.96014000000002</v>
      </c>
      <c r="AA97" s="29">
        <v>44425.636720000002</v>
      </c>
      <c r="AB97" s="29">
        <v>104.38930999999999</v>
      </c>
      <c r="AC97" s="27">
        <v>0</v>
      </c>
      <c r="AD97" s="27">
        <v>0</v>
      </c>
      <c r="AE97" s="27">
        <v>0</v>
      </c>
    </row>
    <row r="98" spans="1:31" ht="15">
      <c r="A98" s="28">
        <v>2038.9999999999998</v>
      </c>
      <c r="B98" s="29">
        <v>229</v>
      </c>
      <c r="C98" s="29">
        <v>3221</v>
      </c>
      <c r="D98" s="27">
        <v>0</v>
      </c>
      <c r="E98" s="27">
        <v>0</v>
      </c>
      <c r="F98" s="29">
        <v>1793</v>
      </c>
      <c r="G98" s="29">
        <v>103616</v>
      </c>
      <c r="H98" s="29">
        <v>229</v>
      </c>
      <c r="I98" s="27">
        <v>0</v>
      </c>
      <c r="J98" s="27">
        <v>0</v>
      </c>
      <c r="K98" s="27">
        <v>0</v>
      </c>
      <c r="L98" s="29">
        <v>94.345060000000004</v>
      </c>
      <c r="M98" s="29">
        <v>1327.01099</v>
      </c>
      <c r="N98" s="27">
        <v>0</v>
      </c>
      <c r="O98" s="27">
        <v>0</v>
      </c>
      <c r="P98" s="29">
        <v>738.69317999999998</v>
      </c>
      <c r="Q98" s="29">
        <v>42652.234380000002</v>
      </c>
      <c r="R98" s="29">
        <v>94.345060000000004</v>
      </c>
      <c r="S98" s="27">
        <v>0</v>
      </c>
      <c r="T98" s="27">
        <v>0</v>
      </c>
      <c r="U98" s="27">
        <v>0</v>
      </c>
      <c r="V98" s="29">
        <v>94.345060000000004</v>
      </c>
      <c r="W98" s="29">
        <v>1327.01099</v>
      </c>
      <c r="X98" s="27">
        <v>0</v>
      </c>
      <c r="Y98" s="27">
        <v>0</v>
      </c>
      <c r="Z98" s="29">
        <v>738.69317999999998</v>
      </c>
      <c r="AA98" s="29">
        <v>42652.234380000002</v>
      </c>
      <c r="AB98" s="29">
        <v>94.345060000000004</v>
      </c>
      <c r="AC98" s="27">
        <v>0</v>
      </c>
      <c r="AD98" s="27">
        <v>0</v>
      </c>
      <c r="AE98" s="27">
        <v>0</v>
      </c>
    </row>
    <row r="99" spans="1:31" ht="15">
      <c r="A99" s="28">
        <v>2038.9999999999998</v>
      </c>
      <c r="B99" s="29">
        <v>259</v>
      </c>
      <c r="C99" s="29">
        <v>3165</v>
      </c>
      <c r="D99" s="27">
        <v>0</v>
      </c>
      <c r="E99" s="27">
        <v>0</v>
      </c>
      <c r="F99" s="29">
        <v>1780</v>
      </c>
      <c r="G99" s="29">
        <v>104116</v>
      </c>
      <c r="H99" s="29">
        <v>259</v>
      </c>
      <c r="I99" s="27">
        <v>0</v>
      </c>
      <c r="J99" s="27">
        <v>0</v>
      </c>
      <c r="K99" s="27">
        <v>0</v>
      </c>
      <c r="L99" s="29">
        <v>106.70468</v>
      </c>
      <c r="M99" s="29">
        <v>1303.9396999999999</v>
      </c>
      <c r="N99" s="27">
        <v>0</v>
      </c>
      <c r="O99" s="27">
        <v>0</v>
      </c>
      <c r="P99" s="29">
        <v>733.33734000000004</v>
      </c>
      <c r="Q99" s="29">
        <v>42857.3125</v>
      </c>
      <c r="R99" s="29">
        <v>106.70468</v>
      </c>
      <c r="S99" s="27">
        <v>0</v>
      </c>
      <c r="T99" s="27">
        <v>0</v>
      </c>
      <c r="U99" s="27">
        <v>0</v>
      </c>
      <c r="V99" s="29">
        <v>106.70468</v>
      </c>
      <c r="W99" s="29">
        <v>1303.9396999999999</v>
      </c>
      <c r="X99" s="27">
        <v>0</v>
      </c>
      <c r="Y99" s="27">
        <v>0</v>
      </c>
      <c r="Z99" s="29">
        <v>733.33734000000004</v>
      </c>
      <c r="AA99" s="29">
        <v>42857.3125</v>
      </c>
      <c r="AB99" s="29">
        <v>106.70468</v>
      </c>
      <c r="AC99" s="27">
        <v>0</v>
      </c>
      <c r="AD99" s="27">
        <v>0</v>
      </c>
      <c r="AE99" s="27">
        <v>0</v>
      </c>
    </row>
    <row r="100" spans="1:31" ht="15">
      <c r="A100" s="28">
        <v>2040.0000000000002</v>
      </c>
      <c r="B100" s="29">
        <v>244</v>
      </c>
      <c r="C100" s="29">
        <v>3199</v>
      </c>
      <c r="D100" s="27">
        <v>0</v>
      </c>
      <c r="E100" s="27">
        <v>0</v>
      </c>
      <c r="F100" s="29">
        <v>1835</v>
      </c>
      <c r="G100" s="29">
        <v>102682</v>
      </c>
      <c r="H100" s="29">
        <v>244</v>
      </c>
      <c r="I100" s="27">
        <v>0</v>
      </c>
      <c r="J100" s="27">
        <v>0</v>
      </c>
      <c r="K100" s="27">
        <v>0</v>
      </c>
      <c r="L100" s="29">
        <v>97.596689999999995</v>
      </c>
      <c r="M100" s="29">
        <v>1279.5584699999999</v>
      </c>
      <c r="N100" s="27">
        <v>0</v>
      </c>
      <c r="O100" s="27">
        <v>0</v>
      </c>
      <c r="P100" s="29">
        <v>733.96947999999998</v>
      </c>
      <c r="Q100" s="29">
        <v>41062.753909999999</v>
      </c>
      <c r="R100" s="29">
        <v>97.596689999999995</v>
      </c>
      <c r="S100" s="27">
        <v>0</v>
      </c>
      <c r="T100" s="27">
        <v>0</v>
      </c>
      <c r="U100" s="27">
        <v>0</v>
      </c>
      <c r="V100" s="29">
        <v>97.596689999999995</v>
      </c>
      <c r="W100" s="29">
        <v>1279.5584699999999</v>
      </c>
      <c r="X100" s="27">
        <v>0</v>
      </c>
      <c r="Y100" s="27">
        <v>0</v>
      </c>
      <c r="Z100" s="29">
        <v>733.96947999999998</v>
      </c>
      <c r="AA100" s="29">
        <v>41062.753909999999</v>
      </c>
      <c r="AB100" s="29">
        <v>97.596689999999995</v>
      </c>
      <c r="AC100" s="27">
        <v>0</v>
      </c>
      <c r="AD100" s="27">
        <v>0</v>
      </c>
      <c r="AE100" s="27">
        <v>0</v>
      </c>
    </row>
    <row r="101" spans="1:31" ht="15">
      <c r="A101" s="28">
        <v>2040.0000000000002</v>
      </c>
      <c r="B101" s="29">
        <v>233</v>
      </c>
      <c r="C101" s="29">
        <v>3228</v>
      </c>
      <c r="D101" s="27">
        <v>0</v>
      </c>
      <c r="E101" s="27">
        <v>0</v>
      </c>
      <c r="F101" s="29">
        <v>1788</v>
      </c>
      <c r="G101" s="29">
        <v>103856</v>
      </c>
      <c r="H101" s="29">
        <v>233</v>
      </c>
      <c r="I101" s="27">
        <v>0</v>
      </c>
      <c r="J101" s="27">
        <v>0</v>
      </c>
      <c r="K101" s="27">
        <v>0</v>
      </c>
      <c r="L101" s="29">
        <v>93.196839999999995</v>
      </c>
      <c r="M101" s="29">
        <v>1291.1591800000001</v>
      </c>
      <c r="N101" s="27">
        <v>0</v>
      </c>
      <c r="O101" s="27">
        <v>0</v>
      </c>
      <c r="P101" s="29">
        <v>715.1712</v>
      </c>
      <c r="Q101" s="29">
        <v>41530.519529999998</v>
      </c>
      <c r="R101" s="29">
        <v>93.196839999999995</v>
      </c>
      <c r="S101" s="27">
        <v>0</v>
      </c>
      <c r="T101" s="27">
        <v>0</v>
      </c>
      <c r="U101" s="27">
        <v>0</v>
      </c>
      <c r="V101" s="29">
        <v>93.196839999999995</v>
      </c>
      <c r="W101" s="29">
        <v>1291.1591800000001</v>
      </c>
      <c r="X101" s="27">
        <v>0</v>
      </c>
      <c r="Y101" s="27">
        <v>0</v>
      </c>
      <c r="Z101" s="29">
        <v>715.1712</v>
      </c>
      <c r="AA101" s="29">
        <v>41530.519529999998</v>
      </c>
      <c r="AB101" s="29">
        <v>93.196839999999995</v>
      </c>
      <c r="AC101" s="27">
        <v>0</v>
      </c>
      <c r="AD101" s="27">
        <v>0</v>
      </c>
      <c r="AE101" s="27">
        <v>0</v>
      </c>
    </row>
    <row r="102" spans="1:31" ht="15">
      <c r="A102" s="28">
        <v>2041</v>
      </c>
      <c r="B102" s="29">
        <v>252</v>
      </c>
      <c r="C102" s="29">
        <v>3225</v>
      </c>
      <c r="D102" s="27">
        <v>0</v>
      </c>
      <c r="E102" s="27">
        <v>0</v>
      </c>
      <c r="F102" s="29">
        <v>1851</v>
      </c>
      <c r="G102" s="29">
        <v>104359</v>
      </c>
      <c r="H102" s="29">
        <v>252</v>
      </c>
      <c r="I102" s="27">
        <v>0</v>
      </c>
      <c r="J102" s="27">
        <v>0</v>
      </c>
      <c r="K102" s="27">
        <v>0</v>
      </c>
      <c r="L102" s="29">
        <v>97.860759999999999</v>
      </c>
      <c r="M102" s="29">
        <v>1252.4064900000001</v>
      </c>
      <c r="N102" s="27">
        <v>0</v>
      </c>
      <c r="O102" s="27">
        <v>0</v>
      </c>
      <c r="P102" s="29">
        <v>718.82659999999998</v>
      </c>
      <c r="Q102" s="29">
        <v>40514.035159999999</v>
      </c>
      <c r="R102" s="29">
        <v>97.860759999999999</v>
      </c>
      <c r="S102" s="27">
        <v>0</v>
      </c>
      <c r="T102" s="27">
        <v>0</v>
      </c>
      <c r="U102" s="27">
        <v>0</v>
      </c>
      <c r="V102" s="29">
        <v>97.860759999999999</v>
      </c>
      <c r="W102" s="29">
        <v>1252.4064900000001</v>
      </c>
      <c r="X102" s="27">
        <v>0</v>
      </c>
      <c r="Y102" s="27">
        <v>0</v>
      </c>
      <c r="Z102" s="29">
        <v>718.82659999999998</v>
      </c>
      <c r="AA102" s="29">
        <v>40514.035159999999</v>
      </c>
      <c r="AB102" s="29">
        <v>97.860759999999999</v>
      </c>
      <c r="AC102" s="27">
        <v>0</v>
      </c>
      <c r="AD102" s="27">
        <v>0</v>
      </c>
      <c r="AE102" s="27">
        <v>0</v>
      </c>
    </row>
    <row r="103" spans="1:31" ht="15">
      <c r="A103" s="28">
        <v>2041</v>
      </c>
      <c r="B103" s="29">
        <v>236</v>
      </c>
      <c r="C103" s="29">
        <v>3242</v>
      </c>
      <c r="D103" s="27">
        <v>0</v>
      </c>
      <c r="E103" s="27">
        <v>0</v>
      </c>
      <c r="F103" s="29">
        <v>1809</v>
      </c>
      <c r="G103" s="29">
        <v>103803</v>
      </c>
      <c r="H103" s="29">
        <v>236</v>
      </c>
      <c r="I103" s="27">
        <v>0</v>
      </c>
      <c r="J103" s="27">
        <v>0</v>
      </c>
      <c r="K103" s="27">
        <v>0</v>
      </c>
      <c r="L103" s="29">
        <v>91.647379999999998</v>
      </c>
      <c r="M103" s="29">
        <v>1259.0076899999999</v>
      </c>
      <c r="N103" s="27">
        <v>0</v>
      </c>
      <c r="O103" s="27">
        <v>0</v>
      </c>
      <c r="P103" s="29">
        <v>702.51520000000005</v>
      </c>
      <c r="Q103" s="29">
        <v>40299.019529999998</v>
      </c>
      <c r="R103" s="29">
        <v>91.647379999999998</v>
      </c>
      <c r="S103" s="27">
        <v>0</v>
      </c>
      <c r="T103" s="27">
        <v>0</v>
      </c>
      <c r="U103" s="27">
        <v>0</v>
      </c>
      <c r="V103" s="29">
        <v>91.647379999999998</v>
      </c>
      <c r="W103" s="29">
        <v>1259.0076899999999</v>
      </c>
      <c r="X103" s="27">
        <v>0</v>
      </c>
      <c r="Y103" s="27">
        <v>0</v>
      </c>
      <c r="Z103" s="29">
        <v>702.51520000000005</v>
      </c>
      <c r="AA103" s="29">
        <v>40299.019529999998</v>
      </c>
      <c r="AB103" s="29">
        <v>91.647379999999998</v>
      </c>
      <c r="AC103" s="27">
        <v>0</v>
      </c>
      <c r="AD103" s="27">
        <v>0</v>
      </c>
      <c r="AE103" s="27">
        <v>0</v>
      </c>
    </row>
    <row r="104" spans="1:31" ht="15">
      <c r="A104" s="28">
        <v>2042</v>
      </c>
      <c r="B104" s="29">
        <v>240</v>
      </c>
      <c r="C104" s="29">
        <v>3122</v>
      </c>
      <c r="D104" s="27">
        <v>0</v>
      </c>
      <c r="E104" s="27">
        <v>0</v>
      </c>
      <c r="F104" s="29">
        <v>1705</v>
      </c>
      <c r="G104" s="29">
        <v>103276</v>
      </c>
      <c r="H104" s="29">
        <v>240</v>
      </c>
      <c r="I104" s="27">
        <v>0</v>
      </c>
      <c r="J104" s="27">
        <v>0</v>
      </c>
      <c r="K104" s="27">
        <v>0</v>
      </c>
      <c r="L104" s="29">
        <v>90.486450000000005</v>
      </c>
      <c r="M104" s="29">
        <v>1177.07275</v>
      </c>
      <c r="N104" s="27">
        <v>0</v>
      </c>
      <c r="O104" s="27">
        <v>0</v>
      </c>
      <c r="P104" s="29">
        <v>642.81890999999996</v>
      </c>
      <c r="Q104" s="29">
        <v>38962.648439999997</v>
      </c>
      <c r="R104" s="29">
        <v>90.486450000000005</v>
      </c>
      <c r="S104" s="27">
        <v>0</v>
      </c>
      <c r="T104" s="27">
        <v>0</v>
      </c>
      <c r="U104" s="27">
        <v>0</v>
      </c>
      <c r="V104" s="29">
        <v>90.486450000000005</v>
      </c>
      <c r="W104" s="29">
        <v>1177.07275</v>
      </c>
      <c r="X104" s="27">
        <v>0</v>
      </c>
      <c r="Y104" s="27">
        <v>0</v>
      </c>
      <c r="Z104" s="29">
        <v>642.81890999999996</v>
      </c>
      <c r="AA104" s="29">
        <v>38962.648439999997</v>
      </c>
      <c r="AB104" s="29">
        <v>90.486450000000005</v>
      </c>
      <c r="AC104" s="27">
        <v>0</v>
      </c>
      <c r="AD104" s="27">
        <v>0</v>
      </c>
      <c r="AE104" s="27">
        <v>0</v>
      </c>
    </row>
    <row r="105" spans="1:31" ht="15">
      <c r="A105" s="28">
        <v>2042</v>
      </c>
      <c r="B105" s="29">
        <v>217</v>
      </c>
      <c r="C105" s="29">
        <v>3171</v>
      </c>
      <c r="D105" s="27">
        <v>0</v>
      </c>
      <c r="E105" s="27">
        <v>0</v>
      </c>
      <c r="F105" s="29">
        <v>1834</v>
      </c>
      <c r="G105" s="29">
        <v>103917</v>
      </c>
      <c r="H105" s="29">
        <v>216</v>
      </c>
      <c r="I105" s="27">
        <v>0</v>
      </c>
      <c r="J105" s="27">
        <v>0</v>
      </c>
      <c r="K105" s="27">
        <v>0</v>
      </c>
      <c r="L105" s="29">
        <v>81.814769999999996</v>
      </c>
      <c r="M105" s="29">
        <v>1195.54944</v>
      </c>
      <c r="N105" s="27">
        <v>0</v>
      </c>
      <c r="O105" s="27">
        <v>0</v>
      </c>
      <c r="P105" s="29">
        <v>691.45374000000004</v>
      </c>
      <c r="Q105" s="29">
        <v>39205.527340000001</v>
      </c>
      <c r="R105" s="29">
        <v>81.437740000000005</v>
      </c>
      <c r="S105" s="27">
        <v>0</v>
      </c>
      <c r="T105" s="27">
        <v>0</v>
      </c>
      <c r="U105" s="27">
        <v>0</v>
      </c>
      <c r="V105" s="29">
        <v>81.814769999999996</v>
      </c>
      <c r="W105" s="29">
        <v>1195.54944</v>
      </c>
      <c r="X105" s="27">
        <v>0</v>
      </c>
      <c r="Y105" s="27">
        <v>0</v>
      </c>
      <c r="Z105" s="29">
        <v>691.45374000000004</v>
      </c>
      <c r="AA105" s="29">
        <v>39205.527340000001</v>
      </c>
      <c r="AB105" s="29">
        <v>81.437740000000005</v>
      </c>
      <c r="AC105" s="27">
        <v>0</v>
      </c>
      <c r="AD105" s="27">
        <v>0</v>
      </c>
      <c r="AE105" s="27">
        <v>0</v>
      </c>
    </row>
    <row r="106" spans="1:31" ht="15">
      <c r="A106" s="28">
        <v>2043</v>
      </c>
      <c r="B106" s="29">
        <v>180</v>
      </c>
      <c r="C106" s="29">
        <v>2555</v>
      </c>
      <c r="D106" s="27">
        <v>0</v>
      </c>
      <c r="E106" s="27">
        <v>0</v>
      </c>
      <c r="F106" s="29">
        <v>1054</v>
      </c>
      <c r="G106" s="29">
        <v>67109</v>
      </c>
      <c r="H106" s="29">
        <v>181</v>
      </c>
      <c r="I106" s="27">
        <v>0</v>
      </c>
      <c r="J106" s="27">
        <v>0</v>
      </c>
      <c r="K106" s="27">
        <v>0</v>
      </c>
      <c r="L106" s="29">
        <v>65.887919999999994</v>
      </c>
      <c r="M106" s="29">
        <v>935.23328000000004</v>
      </c>
      <c r="N106" s="27">
        <v>0</v>
      </c>
      <c r="O106" s="27">
        <v>0</v>
      </c>
      <c r="P106" s="29">
        <v>385.815</v>
      </c>
      <c r="Q106" s="29">
        <v>24552.023440000001</v>
      </c>
      <c r="R106" s="29">
        <v>66.253969999999995</v>
      </c>
      <c r="S106" s="27">
        <v>0</v>
      </c>
      <c r="T106" s="27">
        <v>0</v>
      </c>
      <c r="U106" s="27">
        <v>0</v>
      </c>
      <c r="V106" s="29">
        <v>65.887919999999994</v>
      </c>
      <c r="W106" s="29">
        <v>935.23328000000004</v>
      </c>
      <c r="X106" s="27">
        <v>0</v>
      </c>
      <c r="Y106" s="27">
        <v>0</v>
      </c>
      <c r="Z106" s="29">
        <v>385.815</v>
      </c>
      <c r="AA106" s="29">
        <v>24552.023440000001</v>
      </c>
      <c r="AB106" s="29">
        <v>66.253969999999995</v>
      </c>
      <c r="AC106" s="27">
        <v>0</v>
      </c>
      <c r="AD106" s="27">
        <v>0</v>
      </c>
      <c r="AE106" s="27">
        <v>0</v>
      </c>
    </row>
    <row r="107" spans="1:31" ht="15">
      <c r="A107" s="28">
        <v>2043</v>
      </c>
      <c r="B107" s="29">
        <v>137</v>
      </c>
      <c r="C107" s="29">
        <v>1850</v>
      </c>
      <c r="D107" s="27">
        <v>0</v>
      </c>
      <c r="E107" s="27">
        <v>0</v>
      </c>
      <c r="F107" s="29">
        <v>1032</v>
      </c>
      <c r="G107" s="29">
        <v>67240</v>
      </c>
      <c r="H107" s="29">
        <v>137</v>
      </c>
      <c r="I107" s="27">
        <v>0</v>
      </c>
      <c r="J107" s="27">
        <v>0</v>
      </c>
      <c r="K107" s="27">
        <v>0</v>
      </c>
      <c r="L107" s="29">
        <v>50.148069999999997</v>
      </c>
      <c r="M107" s="29">
        <v>677.18364999999994</v>
      </c>
      <c r="N107" s="27">
        <v>0</v>
      </c>
      <c r="O107" s="27">
        <v>0</v>
      </c>
      <c r="P107" s="29">
        <v>377.76172000000003</v>
      </c>
      <c r="Q107" s="29">
        <v>24599.869139999999</v>
      </c>
      <c r="R107" s="29">
        <v>50.148069999999997</v>
      </c>
      <c r="S107" s="27">
        <v>0</v>
      </c>
      <c r="T107" s="27">
        <v>0</v>
      </c>
      <c r="U107" s="27">
        <v>0</v>
      </c>
      <c r="V107" s="29">
        <v>50.148069999999997</v>
      </c>
      <c r="W107" s="29">
        <v>677.18364999999994</v>
      </c>
      <c r="X107" s="27">
        <v>0</v>
      </c>
      <c r="Y107" s="27">
        <v>0</v>
      </c>
      <c r="Z107" s="29">
        <v>377.76172000000003</v>
      </c>
      <c r="AA107" s="29">
        <v>24599.869139999999</v>
      </c>
      <c r="AB107" s="29">
        <v>50.148069999999997</v>
      </c>
      <c r="AC107" s="27">
        <v>0</v>
      </c>
      <c r="AD107" s="27">
        <v>0</v>
      </c>
      <c r="AE107" s="27">
        <v>0</v>
      </c>
    </row>
    <row r="108" spans="1:31" ht="15">
      <c r="A108" s="28">
        <v>2044</v>
      </c>
      <c r="B108" s="29">
        <v>152</v>
      </c>
      <c r="C108" s="29">
        <v>1998</v>
      </c>
      <c r="D108" s="27">
        <v>0</v>
      </c>
      <c r="E108" s="27">
        <v>0</v>
      </c>
      <c r="F108" s="29">
        <v>1206</v>
      </c>
      <c r="G108" s="29">
        <v>69769</v>
      </c>
      <c r="H108" s="29">
        <v>151</v>
      </c>
      <c r="I108" s="27">
        <v>0</v>
      </c>
      <c r="J108" s="27">
        <v>0</v>
      </c>
      <c r="K108" s="27">
        <v>0</v>
      </c>
      <c r="L108" s="29">
        <v>54.018349999999998</v>
      </c>
      <c r="M108" s="29">
        <v>710.06329000000005</v>
      </c>
      <c r="N108" s="27">
        <v>0</v>
      </c>
      <c r="O108" s="27">
        <v>0</v>
      </c>
      <c r="P108" s="29">
        <v>428.58751999999998</v>
      </c>
      <c r="Q108" s="29">
        <v>24800.128909999999</v>
      </c>
      <c r="R108" s="29">
        <v>53.662970000000001</v>
      </c>
      <c r="S108" s="27">
        <v>0</v>
      </c>
      <c r="T108" s="27">
        <v>0</v>
      </c>
      <c r="U108" s="27">
        <v>0</v>
      </c>
      <c r="V108" s="29">
        <v>54.018349999999998</v>
      </c>
      <c r="W108" s="29">
        <v>710.06329000000005</v>
      </c>
      <c r="X108" s="27">
        <v>0</v>
      </c>
      <c r="Y108" s="27">
        <v>0</v>
      </c>
      <c r="Z108" s="29">
        <v>428.58751999999998</v>
      </c>
      <c r="AA108" s="29">
        <v>24800.128909999999</v>
      </c>
      <c r="AB108" s="29">
        <v>53.662970000000001</v>
      </c>
      <c r="AC108" s="27">
        <v>0</v>
      </c>
      <c r="AD108" s="27">
        <v>0</v>
      </c>
      <c r="AE108" s="27">
        <v>0</v>
      </c>
    </row>
    <row r="109" spans="1:31" ht="15">
      <c r="A109" s="28">
        <v>2044</v>
      </c>
      <c r="B109" s="29">
        <v>137</v>
      </c>
      <c r="C109" s="29">
        <v>2062</v>
      </c>
      <c r="D109" s="27">
        <v>0</v>
      </c>
      <c r="E109" s="27">
        <v>0</v>
      </c>
      <c r="F109" s="29">
        <v>1103</v>
      </c>
      <c r="G109" s="29">
        <v>69988</v>
      </c>
      <c r="H109" s="29">
        <v>138</v>
      </c>
      <c r="I109" s="27">
        <v>0</v>
      </c>
      <c r="J109" s="27">
        <v>0</v>
      </c>
      <c r="K109" s="27">
        <v>0</v>
      </c>
      <c r="L109" s="29">
        <v>48.687579999999997</v>
      </c>
      <c r="M109" s="29">
        <v>732.80939000000001</v>
      </c>
      <c r="N109" s="27">
        <v>0</v>
      </c>
      <c r="O109" s="27">
        <v>0</v>
      </c>
      <c r="P109" s="29">
        <v>391.98367000000002</v>
      </c>
      <c r="Q109" s="29">
        <v>24877.976559999999</v>
      </c>
      <c r="R109" s="29">
        <v>49.042960000000001</v>
      </c>
      <c r="S109" s="27">
        <v>0</v>
      </c>
      <c r="T109" s="27">
        <v>0</v>
      </c>
      <c r="U109" s="27">
        <v>0</v>
      </c>
      <c r="V109" s="29">
        <v>48.687579999999997</v>
      </c>
      <c r="W109" s="29">
        <v>732.80939000000001</v>
      </c>
      <c r="X109" s="27">
        <v>0</v>
      </c>
      <c r="Y109" s="27">
        <v>0</v>
      </c>
      <c r="Z109" s="29">
        <v>391.98367000000002</v>
      </c>
      <c r="AA109" s="29">
        <v>24877.976559999999</v>
      </c>
      <c r="AB109" s="29">
        <v>49.042960000000001</v>
      </c>
      <c r="AC109" s="27">
        <v>0</v>
      </c>
      <c r="AD109" s="27">
        <v>0</v>
      </c>
      <c r="AE109" s="27">
        <v>0</v>
      </c>
    </row>
    <row r="110" spans="1:31" ht="15">
      <c r="A110" s="28">
        <v>2045</v>
      </c>
      <c r="B110" s="29">
        <v>155</v>
      </c>
      <c r="C110" s="29">
        <v>1940</v>
      </c>
      <c r="D110" s="27">
        <v>0</v>
      </c>
      <c r="E110" s="27">
        <v>0</v>
      </c>
      <c r="F110" s="29">
        <v>1086</v>
      </c>
      <c r="G110" s="29">
        <v>69216</v>
      </c>
      <c r="H110" s="29">
        <v>155</v>
      </c>
      <c r="I110" s="27">
        <v>0</v>
      </c>
      <c r="J110" s="27">
        <v>0</v>
      </c>
      <c r="K110" s="27">
        <v>0</v>
      </c>
      <c r="L110" s="29">
        <v>53.479959999999998</v>
      </c>
      <c r="M110" s="29">
        <v>669.36162999999999</v>
      </c>
      <c r="N110" s="27">
        <v>0</v>
      </c>
      <c r="O110" s="27">
        <v>0</v>
      </c>
      <c r="P110" s="29">
        <v>374.70452999999998</v>
      </c>
      <c r="Q110" s="29">
        <v>23891.035159999999</v>
      </c>
      <c r="R110" s="29">
        <v>53.479959999999998</v>
      </c>
      <c r="S110" s="27">
        <v>0</v>
      </c>
      <c r="T110" s="27">
        <v>0</v>
      </c>
      <c r="U110" s="27">
        <v>0</v>
      </c>
      <c r="V110" s="29">
        <v>53.479959999999998</v>
      </c>
      <c r="W110" s="29">
        <v>669.36162999999999</v>
      </c>
      <c r="X110" s="27">
        <v>0</v>
      </c>
      <c r="Y110" s="27">
        <v>0</v>
      </c>
      <c r="Z110" s="29">
        <v>374.70452999999998</v>
      </c>
      <c r="AA110" s="29">
        <v>23891.035159999999</v>
      </c>
      <c r="AB110" s="29">
        <v>53.479959999999998</v>
      </c>
      <c r="AC110" s="27">
        <v>0</v>
      </c>
      <c r="AD110" s="27">
        <v>0</v>
      </c>
      <c r="AE110" s="27">
        <v>0</v>
      </c>
    </row>
    <row r="111" spans="1:31" ht="15">
      <c r="A111" s="28">
        <v>2045</v>
      </c>
      <c r="B111" s="29">
        <v>144</v>
      </c>
      <c r="C111" s="29">
        <v>1969</v>
      </c>
      <c r="D111" s="27">
        <v>0</v>
      </c>
      <c r="E111" s="27">
        <v>0</v>
      </c>
      <c r="F111" s="29">
        <v>1130</v>
      </c>
      <c r="G111" s="29">
        <v>70189</v>
      </c>
      <c r="H111" s="29">
        <v>144</v>
      </c>
      <c r="I111" s="27">
        <v>0</v>
      </c>
      <c r="J111" s="27">
        <v>0</v>
      </c>
      <c r="K111" s="27">
        <v>0</v>
      </c>
      <c r="L111" s="29">
        <v>49.684609999999999</v>
      </c>
      <c r="M111" s="29">
        <v>679.36755000000005</v>
      </c>
      <c r="N111" s="27">
        <v>0</v>
      </c>
      <c r="O111" s="27">
        <v>0</v>
      </c>
      <c r="P111" s="29">
        <v>389.88592999999997</v>
      </c>
      <c r="Q111" s="29">
        <v>24227.404299999998</v>
      </c>
      <c r="R111" s="29">
        <v>49.684609999999999</v>
      </c>
      <c r="S111" s="27">
        <v>0</v>
      </c>
      <c r="T111" s="27">
        <v>0</v>
      </c>
      <c r="U111" s="27">
        <v>0</v>
      </c>
      <c r="V111" s="29">
        <v>49.684609999999999</v>
      </c>
      <c r="W111" s="29">
        <v>679.36755000000005</v>
      </c>
      <c r="X111" s="27">
        <v>0</v>
      </c>
      <c r="Y111" s="27">
        <v>0</v>
      </c>
      <c r="Z111" s="29">
        <v>389.88592999999997</v>
      </c>
      <c r="AA111" s="29">
        <v>24227.404299999998</v>
      </c>
      <c r="AB111" s="29">
        <v>49.684609999999999</v>
      </c>
      <c r="AC111" s="27">
        <v>0</v>
      </c>
      <c r="AD111" s="27">
        <v>0</v>
      </c>
      <c r="AE111" s="27">
        <v>0</v>
      </c>
    </row>
    <row r="112" spans="1:31" ht="15">
      <c r="A112" s="28">
        <v>2046</v>
      </c>
      <c r="B112" s="29">
        <v>149</v>
      </c>
      <c r="C112" s="29">
        <v>1994</v>
      </c>
      <c r="D112" s="27">
        <v>0</v>
      </c>
      <c r="E112" s="27">
        <v>0</v>
      </c>
      <c r="F112" s="29">
        <v>1101</v>
      </c>
      <c r="G112" s="29">
        <v>70400</v>
      </c>
      <c r="H112" s="29">
        <v>149</v>
      </c>
      <c r="I112" s="27">
        <v>0</v>
      </c>
      <c r="J112" s="27">
        <v>0</v>
      </c>
      <c r="K112" s="27">
        <v>0</v>
      </c>
      <c r="L112" s="29">
        <v>49.91254</v>
      </c>
      <c r="M112" s="29">
        <v>667.94994999999994</v>
      </c>
      <c r="N112" s="27">
        <v>0</v>
      </c>
      <c r="O112" s="27">
        <v>0</v>
      </c>
      <c r="P112" s="29">
        <v>368.8168</v>
      </c>
      <c r="Q112" s="29">
        <v>23602.271479999999</v>
      </c>
      <c r="R112" s="29">
        <v>49.91254</v>
      </c>
      <c r="S112" s="27">
        <v>0</v>
      </c>
      <c r="T112" s="27">
        <v>0</v>
      </c>
      <c r="U112" s="27">
        <v>0</v>
      </c>
      <c r="V112" s="29">
        <v>49.91254</v>
      </c>
      <c r="W112" s="29">
        <v>667.94994999999994</v>
      </c>
      <c r="X112" s="27">
        <v>0</v>
      </c>
      <c r="Y112" s="27">
        <v>0</v>
      </c>
      <c r="Z112" s="29">
        <v>368.8168</v>
      </c>
      <c r="AA112" s="29">
        <v>23602.271479999999</v>
      </c>
      <c r="AB112" s="29">
        <v>49.91254</v>
      </c>
      <c r="AC112" s="27">
        <v>0</v>
      </c>
      <c r="AD112" s="27">
        <v>0</v>
      </c>
      <c r="AE112" s="27">
        <v>0</v>
      </c>
    </row>
    <row r="113" spans="1:31" ht="15">
      <c r="A113" s="28">
        <v>2046</v>
      </c>
      <c r="B113" s="29">
        <v>129</v>
      </c>
      <c r="C113" s="29">
        <v>1975</v>
      </c>
      <c r="D113" s="27">
        <v>0</v>
      </c>
      <c r="E113" s="27">
        <v>0</v>
      </c>
      <c r="F113" s="29">
        <v>1105</v>
      </c>
      <c r="G113" s="29">
        <v>69942</v>
      </c>
      <c r="H113" s="29">
        <v>129</v>
      </c>
      <c r="I113" s="27">
        <v>0</v>
      </c>
      <c r="J113" s="27">
        <v>0</v>
      </c>
      <c r="K113" s="27">
        <v>0</v>
      </c>
      <c r="L113" s="29">
        <v>43.212870000000002</v>
      </c>
      <c r="M113" s="29">
        <v>661.58569</v>
      </c>
      <c r="N113" s="27">
        <v>0</v>
      </c>
      <c r="O113" s="27">
        <v>0</v>
      </c>
      <c r="P113" s="29">
        <v>370.15676999999999</v>
      </c>
      <c r="Q113" s="29">
        <v>23448.412110000001</v>
      </c>
      <c r="R113" s="29">
        <v>43.212870000000002</v>
      </c>
      <c r="S113" s="27">
        <v>0</v>
      </c>
      <c r="T113" s="27">
        <v>0</v>
      </c>
      <c r="U113" s="27">
        <v>0</v>
      </c>
      <c r="V113" s="29">
        <v>43.212870000000002</v>
      </c>
      <c r="W113" s="29">
        <v>661.58569</v>
      </c>
      <c r="X113" s="27">
        <v>0</v>
      </c>
      <c r="Y113" s="27">
        <v>0</v>
      </c>
      <c r="Z113" s="29">
        <v>370.15676999999999</v>
      </c>
      <c r="AA113" s="29">
        <v>23448.412110000001</v>
      </c>
      <c r="AB113" s="29">
        <v>43.212870000000002</v>
      </c>
      <c r="AC113" s="27">
        <v>0</v>
      </c>
      <c r="AD113" s="27">
        <v>0</v>
      </c>
      <c r="AE113" s="27">
        <v>0</v>
      </c>
    </row>
    <row r="114" spans="1:31" ht="15">
      <c r="A114" s="28">
        <v>2046.9999999999998</v>
      </c>
      <c r="B114" s="29">
        <v>161</v>
      </c>
      <c r="C114" s="29">
        <v>1973</v>
      </c>
      <c r="D114" s="27">
        <v>0</v>
      </c>
      <c r="E114" s="27">
        <v>0</v>
      </c>
      <c r="F114" s="29">
        <v>1125</v>
      </c>
      <c r="G114" s="29">
        <v>69325</v>
      </c>
      <c r="H114" s="29">
        <v>161</v>
      </c>
      <c r="I114" s="27">
        <v>0</v>
      </c>
      <c r="J114" s="27">
        <v>0</v>
      </c>
      <c r="K114" s="27">
        <v>0</v>
      </c>
      <c r="L114" s="29">
        <v>52.361370000000001</v>
      </c>
      <c r="M114" s="29">
        <v>641.68273999999997</v>
      </c>
      <c r="N114" s="27">
        <v>0</v>
      </c>
      <c r="O114" s="27">
        <v>0</v>
      </c>
      <c r="P114" s="29">
        <v>365.87909000000002</v>
      </c>
      <c r="Q114" s="29">
        <v>22562.808590000001</v>
      </c>
      <c r="R114" s="29">
        <v>52.361370000000001</v>
      </c>
      <c r="S114" s="27">
        <v>0</v>
      </c>
      <c r="T114" s="27">
        <v>0</v>
      </c>
      <c r="U114" s="27">
        <v>0</v>
      </c>
      <c r="V114" s="29">
        <v>52.361370000000001</v>
      </c>
      <c r="W114" s="29">
        <v>641.68273999999997</v>
      </c>
      <c r="X114" s="27">
        <v>0</v>
      </c>
      <c r="Y114" s="27">
        <v>0</v>
      </c>
      <c r="Z114" s="29">
        <v>365.87909000000002</v>
      </c>
      <c r="AA114" s="29">
        <v>22562.808590000001</v>
      </c>
      <c r="AB114" s="29">
        <v>52.361370000000001</v>
      </c>
      <c r="AC114" s="27">
        <v>0</v>
      </c>
      <c r="AD114" s="27">
        <v>0</v>
      </c>
      <c r="AE114" s="27">
        <v>0</v>
      </c>
    </row>
    <row r="115" spans="1:31" ht="15">
      <c r="A115" s="28">
        <v>2046.9999999999998</v>
      </c>
      <c r="B115" s="29">
        <v>164</v>
      </c>
      <c r="C115" s="29">
        <v>1954</v>
      </c>
      <c r="D115" s="27">
        <v>0</v>
      </c>
      <c r="E115" s="27">
        <v>0</v>
      </c>
      <c r="F115" s="29">
        <v>1114</v>
      </c>
      <c r="G115" s="29">
        <v>70412</v>
      </c>
      <c r="H115" s="29">
        <v>164</v>
      </c>
      <c r="I115" s="27">
        <v>0</v>
      </c>
      <c r="J115" s="27">
        <v>0</v>
      </c>
      <c r="K115" s="27">
        <v>0</v>
      </c>
      <c r="L115" s="29">
        <v>53.337049999999998</v>
      </c>
      <c r="M115" s="29">
        <v>635.50287000000003</v>
      </c>
      <c r="N115" s="27">
        <v>0</v>
      </c>
      <c r="O115" s="27">
        <v>0</v>
      </c>
      <c r="P115" s="29">
        <v>362.30160999999998</v>
      </c>
      <c r="Q115" s="29">
        <v>22917.35742</v>
      </c>
      <c r="R115" s="29">
        <v>53.337049999999998</v>
      </c>
      <c r="S115" s="27">
        <v>0</v>
      </c>
      <c r="T115" s="27">
        <v>0</v>
      </c>
      <c r="U115" s="27">
        <v>0</v>
      </c>
      <c r="V115" s="29">
        <v>53.337049999999998</v>
      </c>
      <c r="W115" s="29">
        <v>635.50287000000003</v>
      </c>
      <c r="X115" s="27">
        <v>0</v>
      </c>
      <c r="Y115" s="27">
        <v>0</v>
      </c>
      <c r="Z115" s="29">
        <v>362.30160999999998</v>
      </c>
      <c r="AA115" s="29">
        <v>22917.35742</v>
      </c>
      <c r="AB115" s="29">
        <v>53.337049999999998</v>
      </c>
      <c r="AC115" s="27">
        <v>0</v>
      </c>
      <c r="AD115" s="27">
        <v>0</v>
      </c>
      <c r="AE115" s="27">
        <v>0</v>
      </c>
    </row>
    <row r="116" spans="1:31" ht="15">
      <c r="A116" s="28">
        <v>2048</v>
      </c>
      <c r="B116" s="29">
        <v>86</v>
      </c>
      <c r="C116" s="29">
        <v>1369</v>
      </c>
      <c r="D116" s="27">
        <v>0</v>
      </c>
      <c r="E116" s="27">
        <v>0</v>
      </c>
      <c r="F116" s="29">
        <v>453</v>
      </c>
      <c r="G116" s="29">
        <v>32941</v>
      </c>
      <c r="H116" s="29">
        <v>86</v>
      </c>
      <c r="I116" s="27">
        <v>0</v>
      </c>
      <c r="J116" s="27">
        <v>0</v>
      </c>
      <c r="K116" s="27">
        <v>0</v>
      </c>
      <c r="L116" s="29">
        <v>27.15483</v>
      </c>
      <c r="M116" s="29">
        <v>432.27121</v>
      </c>
      <c r="N116" s="27">
        <v>0</v>
      </c>
      <c r="O116" s="27">
        <v>0</v>
      </c>
      <c r="P116" s="29">
        <v>143.03557000000001</v>
      </c>
      <c r="Q116" s="29">
        <v>10400.69922</v>
      </c>
      <c r="R116" s="29">
        <v>27.15483</v>
      </c>
      <c r="S116" s="27">
        <v>0</v>
      </c>
      <c r="T116" s="27">
        <v>0</v>
      </c>
      <c r="U116" s="27">
        <v>0</v>
      </c>
      <c r="V116" s="29">
        <v>27.15483</v>
      </c>
      <c r="W116" s="29">
        <v>432.27121</v>
      </c>
      <c r="X116" s="27">
        <v>0</v>
      </c>
      <c r="Y116" s="27">
        <v>0</v>
      </c>
      <c r="Z116" s="29">
        <v>143.03557000000001</v>
      </c>
      <c r="AA116" s="29">
        <v>10400.69922</v>
      </c>
      <c r="AB116" s="29">
        <v>27.15483</v>
      </c>
      <c r="AC116" s="27">
        <v>0</v>
      </c>
      <c r="AD116" s="27">
        <v>0</v>
      </c>
      <c r="AE116" s="27">
        <v>0</v>
      </c>
    </row>
    <row r="117" spans="1:31" ht="15">
      <c r="A117" s="28">
        <v>2048</v>
      </c>
      <c r="B117" s="29">
        <v>53</v>
      </c>
      <c r="C117" s="29">
        <v>889</v>
      </c>
      <c r="D117" s="27">
        <v>0</v>
      </c>
      <c r="E117" s="27">
        <v>0</v>
      </c>
      <c r="F117" s="29">
        <v>526</v>
      </c>
      <c r="G117" s="29">
        <v>32800</v>
      </c>
      <c r="H117" s="29">
        <v>53</v>
      </c>
      <c r="I117" s="27">
        <v>0</v>
      </c>
      <c r="J117" s="27">
        <v>0</v>
      </c>
      <c r="K117" s="27">
        <v>0</v>
      </c>
      <c r="L117" s="29">
        <v>16.734950000000001</v>
      </c>
      <c r="M117" s="29">
        <v>280.70382999999998</v>
      </c>
      <c r="N117" s="27">
        <v>0</v>
      </c>
      <c r="O117" s="27">
        <v>0</v>
      </c>
      <c r="P117" s="29">
        <v>166.08533</v>
      </c>
      <c r="Q117" s="29">
        <v>10356.22363</v>
      </c>
      <c r="R117" s="29">
        <v>16.734950000000001</v>
      </c>
      <c r="S117" s="27">
        <v>0</v>
      </c>
      <c r="T117" s="27">
        <v>0</v>
      </c>
      <c r="U117" s="27">
        <v>0</v>
      </c>
      <c r="V117" s="29">
        <v>16.734950000000001</v>
      </c>
      <c r="W117" s="29">
        <v>280.70382999999998</v>
      </c>
      <c r="X117" s="27">
        <v>0</v>
      </c>
      <c r="Y117" s="27">
        <v>0</v>
      </c>
      <c r="Z117" s="29">
        <v>166.08533</v>
      </c>
      <c r="AA117" s="29">
        <v>10356.22363</v>
      </c>
      <c r="AB117" s="29">
        <v>16.734950000000001</v>
      </c>
      <c r="AC117" s="27">
        <v>0</v>
      </c>
      <c r="AD117" s="27">
        <v>0</v>
      </c>
      <c r="AE117" s="27">
        <v>0</v>
      </c>
    </row>
    <row r="118" spans="1:31" ht="15">
      <c r="A118" s="28">
        <v>2049</v>
      </c>
      <c r="B118" s="29">
        <v>67</v>
      </c>
      <c r="C118" s="29">
        <v>925</v>
      </c>
      <c r="D118" s="27">
        <v>0</v>
      </c>
      <c r="E118" s="27">
        <v>0</v>
      </c>
      <c r="F118" s="29">
        <v>504</v>
      </c>
      <c r="G118" s="29">
        <v>35424</v>
      </c>
      <c r="H118" s="29">
        <v>67</v>
      </c>
      <c r="I118" s="27">
        <v>0</v>
      </c>
      <c r="J118" s="27">
        <v>0</v>
      </c>
      <c r="K118" s="27">
        <v>0</v>
      </c>
      <c r="L118" s="29">
        <v>20.539300000000001</v>
      </c>
      <c r="M118" s="29">
        <v>283.56747000000001</v>
      </c>
      <c r="N118" s="27">
        <v>0</v>
      </c>
      <c r="O118" s="27">
        <v>0</v>
      </c>
      <c r="P118" s="29">
        <v>154.50524999999999</v>
      </c>
      <c r="Q118" s="29">
        <v>10861.784180000001</v>
      </c>
      <c r="R118" s="29">
        <v>20.539300000000001</v>
      </c>
      <c r="S118" s="27">
        <v>0</v>
      </c>
      <c r="T118" s="27">
        <v>0</v>
      </c>
      <c r="U118" s="27">
        <v>0</v>
      </c>
      <c r="V118" s="29">
        <v>20.539300000000001</v>
      </c>
      <c r="W118" s="29">
        <v>283.56747000000001</v>
      </c>
      <c r="X118" s="27">
        <v>0</v>
      </c>
      <c r="Y118" s="27">
        <v>0</v>
      </c>
      <c r="Z118" s="29">
        <v>154.50524999999999</v>
      </c>
      <c r="AA118" s="29">
        <v>10861.784180000001</v>
      </c>
      <c r="AB118" s="29">
        <v>20.539300000000001</v>
      </c>
      <c r="AC118" s="27">
        <v>0</v>
      </c>
      <c r="AD118" s="27">
        <v>0</v>
      </c>
      <c r="AE118" s="27">
        <v>0</v>
      </c>
    </row>
    <row r="119" spans="1:31" ht="15">
      <c r="A119" s="28">
        <v>2049</v>
      </c>
      <c r="B119" s="29">
        <v>74</v>
      </c>
      <c r="C119" s="29">
        <v>923</v>
      </c>
      <c r="D119" s="27">
        <v>0</v>
      </c>
      <c r="E119" s="27">
        <v>0</v>
      </c>
      <c r="F119" s="29">
        <v>540</v>
      </c>
      <c r="G119" s="29">
        <v>35443</v>
      </c>
      <c r="H119" s="29">
        <v>74</v>
      </c>
      <c r="I119" s="27">
        <v>0</v>
      </c>
      <c r="J119" s="27">
        <v>0</v>
      </c>
      <c r="K119" s="27">
        <v>0</v>
      </c>
      <c r="L119" s="29">
        <v>22.685199999999998</v>
      </c>
      <c r="M119" s="29">
        <v>282.95438000000001</v>
      </c>
      <c r="N119" s="27">
        <v>0</v>
      </c>
      <c r="O119" s="27">
        <v>0</v>
      </c>
      <c r="P119" s="29">
        <v>165.54156</v>
      </c>
      <c r="Q119" s="29">
        <v>10867.610350000001</v>
      </c>
      <c r="R119" s="29">
        <v>22.685199999999998</v>
      </c>
      <c r="S119" s="27">
        <v>0</v>
      </c>
      <c r="T119" s="27">
        <v>0</v>
      </c>
      <c r="U119" s="27">
        <v>0</v>
      </c>
      <c r="V119" s="29">
        <v>22.685199999999998</v>
      </c>
      <c r="W119" s="29">
        <v>282.95438000000001</v>
      </c>
      <c r="X119" s="27">
        <v>0</v>
      </c>
      <c r="Y119" s="27">
        <v>0</v>
      </c>
      <c r="Z119" s="29">
        <v>165.54156</v>
      </c>
      <c r="AA119" s="29">
        <v>10867.610350000001</v>
      </c>
      <c r="AB119" s="29">
        <v>22.685199999999998</v>
      </c>
      <c r="AC119" s="27">
        <v>0</v>
      </c>
      <c r="AD119" s="27">
        <v>0</v>
      </c>
      <c r="AE119" s="27">
        <v>0</v>
      </c>
    </row>
    <row r="120" spans="1:31" ht="15">
      <c r="A120" s="28">
        <v>2050</v>
      </c>
      <c r="B120" s="29">
        <v>64</v>
      </c>
      <c r="C120" s="29">
        <v>950</v>
      </c>
      <c r="D120" s="27">
        <v>0</v>
      </c>
      <c r="E120" s="27">
        <v>0</v>
      </c>
      <c r="F120" s="29">
        <v>520</v>
      </c>
      <c r="G120" s="29">
        <v>35004</v>
      </c>
      <c r="H120" s="29">
        <v>64</v>
      </c>
      <c r="I120" s="27">
        <v>0</v>
      </c>
      <c r="J120" s="27">
        <v>0</v>
      </c>
      <c r="K120" s="27">
        <v>0</v>
      </c>
      <c r="L120" s="29">
        <v>19.048210000000001</v>
      </c>
      <c r="M120" s="29">
        <v>282.74556999999999</v>
      </c>
      <c r="N120" s="27">
        <v>0</v>
      </c>
      <c r="O120" s="27">
        <v>0</v>
      </c>
      <c r="P120" s="29">
        <v>154.76644999999999</v>
      </c>
      <c r="Q120" s="29">
        <v>10422.677729999999</v>
      </c>
      <c r="R120" s="29">
        <v>19.048210000000001</v>
      </c>
      <c r="S120" s="27">
        <v>0</v>
      </c>
      <c r="T120" s="27">
        <v>0</v>
      </c>
      <c r="U120" s="27">
        <v>0</v>
      </c>
      <c r="V120" s="29">
        <v>19.048210000000001</v>
      </c>
      <c r="W120" s="29">
        <v>282.74556999999999</v>
      </c>
      <c r="X120" s="27">
        <v>0</v>
      </c>
      <c r="Y120" s="27">
        <v>0</v>
      </c>
      <c r="Z120" s="29">
        <v>154.76644999999999</v>
      </c>
      <c r="AA120" s="29">
        <v>10422.677729999999</v>
      </c>
      <c r="AB120" s="29">
        <v>19.048210000000001</v>
      </c>
      <c r="AC120" s="27">
        <v>0</v>
      </c>
      <c r="AD120" s="27">
        <v>0</v>
      </c>
      <c r="AE120" s="27">
        <v>0</v>
      </c>
    </row>
    <row r="121" spans="1:31" ht="15">
      <c r="A121" s="28">
        <v>2050</v>
      </c>
      <c r="B121" s="29">
        <v>80</v>
      </c>
      <c r="C121" s="29">
        <v>958</v>
      </c>
      <c r="D121" s="27">
        <v>0</v>
      </c>
      <c r="E121" s="27">
        <v>0</v>
      </c>
      <c r="F121" s="29">
        <v>554</v>
      </c>
      <c r="G121" s="29">
        <v>35573</v>
      </c>
      <c r="H121" s="29">
        <v>80</v>
      </c>
      <c r="I121" s="27">
        <v>0</v>
      </c>
      <c r="J121" s="27">
        <v>0</v>
      </c>
      <c r="K121" s="27">
        <v>0</v>
      </c>
      <c r="L121" s="29">
        <v>23.81026</v>
      </c>
      <c r="M121" s="29">
        <v>285.12668000000002</v>
      </c>
      <c r="N121" s="27">
        <v>0</v>
      </c>
      <c r="O121" s="27">
        <v>0</v>
      </c>
      <c r="P121" s="29">
        <v>164.88561999999999</v>
      </c>
      <c r="Q121" s="29">
        <v>10592.155269999999</v>
      </c>
      <c r="R121" s="29">
        <v>23.81026</v>
      </c>
      <c r="S121" s="27">
        <v>0</v>
      </c>
      <c r="T121" s="27">
        <v>0</v>
      </c>
      <c r="U121" s="27">
        <v>0</v>
      </c>
      <c r="V121" s="29">
        <v>23.81026</v>
      </c>
      <c r="W121" s="29">
        <v>285.12668000000002</v>
      </c>
      <c r="X121" s="27">
        <v>0</v>
      </c>
      <c r="Y121" s="27">
        <v>0</v>
      </c>
      <c r="Z121" s="29">
        <v>164.88561999999999</v>
      </c>
      <c r="AA121" s="29">
        <v>10592.155269999999</v>
      </c>
      <c r="AB121" s="29">
        <v>23.81026</v>
      </c>
      <c r="AC121" s="27">
        <v>0</v>
      </c>
      <c r="AD121" s="27">
        <v>0</v>
      </c>
      <c r="AE121" s="27">
        <v>0</v>
      </c>
    </row>
    <row r="122" spans="1:31" ht="15">
      <c r="A122" s="28">
        <v>2051</v>
      </c>
      <c r="B122" s="29">
        <v>71</v>
      </c>
      <c r="C122" s="29">
        <v>964</v>
      </c>
      <c r="D122" s="27">
        <v>0</v>
      </c>
      <c r="E122" s="27">
        <v>0</v>
      </c>
      <c r="F122" s="29">
        <v>543</v>
      </c>
      <c r="G122" s="29">
        <v>35355</v>
      </c>
      <c r="H122" s="29">
        <v>71</v>
      </c>
      <c r="I122" s="27">
        <v>0</v>
      </c>
      <c r="J122" s="27">
        <v>0</v>
      </c>
      <c r="K122" s="27">
        <v>0</v>
      </c>
      <c r="L122" s="29">
        <v>20.516110000000001</v>
      </c>
      <c r="M122" s="29">
        <v>278.55533000000003</v>
      </c>
      <c r="N122" s="27">
        <v>0</v>
      </c>
      <c r="O122" s="27">
        <v>0</v>
      </c>
      <c r="P122" s="29">
        <v>156.90378000000001</v>
      </c>
      <c r="Q122" s="29">
        <v>10218.98047</v>
      </c>
      <c r="R122" s="29">
        <v>20.516110000000001</v>
      </c>
      <c r="S122" s="27">
        <v>0</v>
      </c>
      <c r="T122" s="27">
        <v>0</v>
      </c>
      <c r="U122" s="27">
        <v>0</v>
      </c>
      <c r="V122" s="29">
        <v>20.516110000000001</v>
      </c>
      <c r="W122" s="29">
        <v>278.55533000000003</v>
      </c>
      <c r="X122" s="27">
        <v>0</v>
      </c>
      <c r="Y122" s="27">
        <v>0</v>
      </c>
      <c r="Z122" s="29">
        <v>156.90378000000001</v>
      </c>
      <c r="AA122" s="29">
        <v>10218.98047</v>
      </c>
      <c r="AB122" s="29">
        <v>20.516110000000001</v>
      </c>
      <c r="AC122" s="27">
        <v>0</v>
      </c>
      <c r="AD122" s="27">
        <v>0</v>
      </c>
      <c r="AE122" s="27">
        <v>0</v>
      </c>
    </row>
    <row r="123" spans="1:31" ht="15">
      <c r="A123" s="28">
        <v>2051</v>
      </c>
      <c r="B123" s="29">
        <v>71</v>
      </c>
      <c r="C123" s="29">
        <v>1012</v>
      </c>
      <c r="D123" s="27">
        <v>0</v>
      </c>
      <c r="E123" s="27">
        <v>0</v>
      </c>
      <c r="F123" s="29">
        <v>583</v>
      </c>
      <c r="G123" s="29">
        <v>35419</v>
      </c>
      <c r="H123" s="29">
        <v>71</v>
      </c>
      <c r="I123" s="27">
        <v>0</v>
      </c>
      <c r="J123" s="27">
        <v>0</v>
      </c>
      <c r="K123" s="27">
        <v>0</v>
      </c>
      <c r="L123" s="29">
        <v>20.516110000000001</v>
      </c>
      <c r="M123" s="29">
        <v>292.42592999999999</v>
      </c>
      <c r="N123" s="27">
        <v>0</v>
      </c>
      <c r="O123" s="27">
        <v>0</v>
      </c>
      <c r="P123" s="29">
        <v>168.46200999999999</v>
      </c>
      <c r="Q123" s="29">
        <v>10237.48047</v>
      </c>
      <c r="R123" s="29">
        <v>20.516110000000001</v>
      </c>
      <c r="S123" s="27">
        <v>0</v>
      </c>
      <c r="T123" s="27">
        <v>0</v>
      </c>
      <c r="U123" s="27">
        <v>0</v>
      </c>
      <c r="V123" s="29">
        <v>20.516110000000001</v>
      </c>
      <c r="W123" s="29">
        <v>292.42592999999999</v>
      </c>
      <c r="X123" s="27">
        <v>0</v>
      </c>
      <c r="Y123" s="27">
        <v>0</v>
      </c>
      <c r="Z123" s="29">
        <v>168.46200999999999</v>
      </c>
      <c r="AA123" s="29">
        <v>10237.48047</v>
      </c>
      <c r="AB123" s="29">
        <v>20.516110000000001</v>
      </c>
      <c r="AC123" s="27">
        <v>0</v>
      </c>
      <c r="AD123" s="27">
        <v>0</v>
      </c>
      <c r="AE123" s="27">
        <v>0</v>
      </c>
    </row>
    <row r="124" spans="1:31" ht="15">
      <c r="A124" s="28">
        <v>2052</v>
      </c>
      <c r="B124" s="29">
        <v>65</v>
      </c>
      <c r="C124" s="29">
        <v>961</v>
      </c>
      <c r="D124" s="27">
        <v>0</v>
      </c>
      <c r="E124" s="27">
        <v>0</v>
      </c>
      <c r="F124" s="29">
        <v>490</v>
      </c>
      <c r="G124" s="29">
        <v>35282</v>
      </c>
      <c r="H124" s="29">
        <v>65</v>
      </c>
      <c r="I124" s="27">
        <v>0</v>
      </c>
      <c r="J124" s="27">
        <v>0</v>
      </c>
      <c r="K124" s="27">
        <v>0</v>
      </c>
      <c r="L124" s="29">
        <v>18.235299999999999</v>
      </c>
      <c r="M124" s="29">
        <v>269.60390999999998</v>
      </c>
      <c r="N124" s="27">
        <v>0</v>
      </c>
      <c r="O124" s="27">
        <v>0</v>
      </c>
      <c r="P124" s="29">
        <v>137.46576999999999</v>
      </c>
      <c r="Q124" s="29">
        <v>9899.3486300000004</v>
      </c>
      <c r="R124" s="29">
        <v>18.235299999999999</v>
      </c>
      <c r="S124" s="27">
        <v>0</v>
      </c>
      <c r="T124" s="27">
        <v>0</v>
      </c>
      <c r="U124" s="27">
        <v>0</v>
      </c>
      <c r="V124" s="29">
        <v>18.235299999999999</v>
      </c>
      <c r="W124" s="29">
        <v>269.60390999999998</v>
      </c>
      <c r="X124" s="27">
        <v>0</v>
      </c>
      <c r="Y124" s="27">
        <v>0</v>
      </c>
      <c r="Z124" s="29">
        <v>137.46576999999999</v>
      </c>
      <c r="AA124" s="29">
        <v>9899.3486300000004</v>
      </c>
      <c r="AB124" s="29">
        <v>18.235299999999999</v>
      </c>
      <c r="AC124" s="27">
        <v>0</v>
      </c>
      <c r="AD124" s="27">
        <v>0</v>
      </c>
      <c r="AE124" s="27">
        <v>0</v>
      </c>
    </row>
    <row r="125" spans="1:31" ht="15">
      <c r="A125" s="28">
        <v>2052</v>
      </c>
      <c r="B125" s="29">
        <v>83</v>
      </c>
      <c r="C125" s="29">
        <v>875</v>
      </c>
      <c r="D125" s="27">
        <v>0</v>
      </c>
      <c r="E125" s="27">
        <v>0</v>
      </c>
      <c r="F125" s="29">
        <v>510</v>
      </c>
      <c r="G125" s="29">
        <v>35525</v>
      </c>
      <c r="H125" s="29">
        <v>83</v>
      </c>
      <c r="I125" s="27">
        <v>0</v>
      </c>
      <c r="J125" s="27">
        <v>0</v>
      </c>
      <c r="K125" s="27">
        <v>0</v>
      </c>
      <c r="L125" s="29">
        <v>23.285060000000001</v>
      </c>
      <c r="M125" s="29">
        <v>245.47678999999999</v>
      </c>
      <c r="N125" s="27">
        <v>0</v>
      </c>
      <c r="O125" s="27">
        <v>0</v>
      </c>
      <c r="P125" s="29">
        <v>143.07674</v>
      </c>
      <c r="Q125" s="29">
        <v>9967.4550799999997</v>
      </c>
      <c r="R125" s="29">
        <v>23.285060000000001</v>
      </c>
      <c r="S125" s="27">
        <v>0</v>
      </c>
      <c r="T125" s="27">
        <v>0</v>
      </c>
      <c r="U125" s="27">
        <v>0</v>
      </c>
      <c r="V125" s="29">
        <v>23.285060000000001</v>
      </c>
      <c r="W125" s="29">
        <v>245.47678999999999</v>
      </c>
      <c r="X125" s="27">
        <v>0</v>
      </c>
      <c r="Y125" s="27">
        <v>0</v>
      </c>
      <c r="Z125" s="29">
        <v>143.07674</v>
      </c>
      <c r="AA125" s="29">
        <v>9967.4550799999997</v>
      </c>
      <c r="AB125" s="29">
        <v>23.285060000000001</v>
      </c>
      <c r="AC125" s="27">
        <v>0</v>
      </c>
      <c r="AD125" s="27">
        <v>0</v>
      </c>
      <c r="AE125" s="27">
        <v>0</v>
      </c>
    </row>
    <row r="126" spans="1:31" ht="15">
      <c r="A126" s="28">
        <v>2053</v>
      </c>
      <c r="B126" s="29">
        <v>28</v>
      </c>
      <c r="C126" s="29">
        <v>431</v>
      </c>
      <c r="D126" s="27">
        <v>0</v>
      </c>
      <c r="E126" s="27">
        <v>0</v>
      </c>
      <c r="F126" s="27">
        <v>0</v>
      </c>
      <c r="G126" s="27">
        <v>0</v>
      </c>
      <c r="H126" s="29">
        <v>28</v>
      </c>
      <c r="I126" s="27">
        <v>0</v>
      </c>
      <c r="J126" s="27">
        <v>0</v>
      </c>
      <c r="K126" s="27">
        <v>0</v>
      </c>
      <c r="L126" s="29">
        <v>7.6264099999999999</v>
      </c>
      <c r="M126" s="29">
        <v>117.39191</v>
      </c>
      <c r="N126" s="27">
        <v>0</v>
      </c>
      <c r="O126" s="27">
        <v>0</v>
      </c>
      <c r="P126" s="27">
        <v>0</v>
      </c>
      <c r="Q126" s="27">
        <v>0</v>
      </c>
      <c r="R126" s="29">
        <v>7.6264099999999999</v>
      </c>
      <c r="S126" s="27">
        <v>0</v>
      </c>
      <c r="T126" s="27">
        <v>0</v>
      </c>
      <c r="U126" s="27">
        <v>0</v>
      </c>
      <c r="V126" s="29">
        <v>7.6264099999999999</v>
      </c>
      <c r="W126" s="29">
        <v>117.39191</v>
      </c>
      <c r="X126" s="27">
        <v>0</v>
      </c>
      <c r="Y126" s="27">
        <v>0</v>
      </c>
      <c r="Z126" s="27">
        <v>0</v>
      </c>
      <c r="AA126" s="27">
        <v>0</v>
      </c>
      <c r="AB126" s="29">
        <v>7.6264099999999999</v>
      </c>
      <c r="AC126" s="27">
        <v>0</v>
      </c>
      <c r="AD126" s="27">
        <v>0</v>
      </c>
      <c r="AE126" s="27">
        <v>0</v>
      </c>
    </row>
    <row r="127" spans="1:31" ht="15">
      <c r="A127" s="28">
        <v>2053</v>
      </c>
      <c r="B127" s="27">
        <v>0</v>
      </c>
      <c r="C127" s="27">
        <v>0</v>
      </c>
      <c r="D127" s="27">
        <v>0</v>
      </c>
      <c r="E127" s="27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27">
        <v>0</v>
      </c>
      <c r="AA127" s="27">
        <v>0</v>
      </c>
      <c r="AB127" s="27">
        <v>0</v>
      </c>
      <c r="AC127" s="27">
        <v>0</v>
      </c>
      <c r="AD127" s="27">
        <v>0</v>
      </c>
      <c r="AE127" s="27">
        <v>0</v>
      </c>
    </row>
    <row r="128" spans="1:31" ht="15">
      <c r="A128" s="28">
        <v>2054</v>
      </c>
      <c r="B128" s="27">
        <v>0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</row>
    <row r="129" spans="1:31" ht="15">
      <c r="A129" s="28">
        <v>2054</v>
      </c>
      <c r="B129" s="27">
        <v>0</v>
      </c>
      <c r="C129" s="27">
        <v>0</v>
      </c>
      <c r="D129" s="27">
        <v>0</v>
      </c>
      <c r="E129" s="27">
        <v>0</v>
      </c>
      <c r="F129" s="27">
        <v>0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  <c r="U129" s="27">
        <v>0</v>
      </c>
      <c r="V129" s="27">
        <v>0</v>
      </c>
      <c r="W129" s="27">
        <v>0</v>
      </c>
      <c r="X129" s="27">
        <v>0</v>
      </c>
      <c r="Y129" s="27">
        <v>0</v>
      </c>
      <c r="Z129" s="27">
        <v>0</v>
      </c>
      <c r="AA129" s="27">
        <v>0</v>
      </c>
      <c r="AB129" s="27">
        <v>0</v>
      </c>
      <c r="AC129" s="27">
        <v>0</v>
      </c>
      <c r="AD129" s="27">
        <v>0</v>
      </c>
      <c r="AE129" s="27">
        <v>0</v>
      </c>
    </row>
    <row r="130" spans="1:31" ht="15">
      <c r="A130" s="28">
        <v>2055</v>
      </c>
      <c r="B130" s="27">
        <v>0</v>
      </c>
      <c r="C130" s="27">
        <v>0</v>
      </c>
      <c r="D130" s="27">
        <v>0</v>
      </c>
      <c r="E130" s="27">
        <v>0</v>
      </c>
      <c r="F130" s="27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27">
        <v>0</v>
      </c>
      <c r="P130" s="27">
        <v>0</v>
      </c>
      <c r="Q130" s="27">
        <v>0</v>
      </c>
      <c r="R130" s="27">
        <v>0</v>
      </c>
      <c r="S130" s="27">
        <v>0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</v>
      </c>
      <c r="Z130" s="27">
        <v>0</v>
      </c>
      <c r="AA130" s="27">
        <v>0</v>
      </c>
      <c r="AB130" s="27">
        <v>0</v>
      </c>
      <c r="AC130" s="27">
        <v>0</v>
      </c>
      <c r="AD130" s="27">
        <v>0</v>
      </c>
      <c r="AE130" s="27">
        <v>0</v>
      </c>
    </row>
    <row r="131" spans="1:31" ht="15">
      <c r="A131" s="28">
        <v>2055</v>
      </c>
      <c r="B131" s="27">
        <v>0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</row>
    <row r="132" spans="1:31" ht="15">
      <c r="A132" s="28">
        <v>2056</v>
      </c>
      <c r="B132" s="27">
        <v>0</v>
      </c>
      <c r="C132" s="27">
        <v>0</v>
      </c>
      <c r="D132" s="27">
        <v>0</v>
      </c>
      <c r="E132" s="27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  <c r="V132" s="27">
        <v>0</v>
      </c>
      <c r="W132" s="27">
        <v>0</v>
      </c>
      <c r="X132" s="27">
        <v>0</v>
      </c>
      <c r="Y132" s="27">
        <v>0</v>
      </c>
      <c r="Z132" s="27">
        <v>0</v>
      </c>
      <c r="AA132" s="27">
        <v>0</v>
      </c>
      <c r="AB132" s="27">
        <v>0</v>
      </c>
      <c r="AC132" s="27">
        <v>0</v>
      </c>
      <c r="AD132" s="27">
        <v>0</v>
      </c>
      <c r="AE132" s="27">
        <v>0</v>
      </c>
    </row>
    <row r="133" spans="1:31" ht="15">
      <c r="A133" s="28">
        <v>2056</v>
      </c>
      <c r="B133" s="27">
        <v>0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0</v>
      </c>
    </row>
    <row r="134" spans="1:31" ht="15">
      <c r="A134" s="28">
        <v>2057</v>
      </c>
      <c r="B134" s="27">
        <v>0</v>
      </c>
      <c r="C134" s="27">
        <v>0</v>
      </c>
      <c r="D134" s="27">
        <v>0</v>
      </c>
      <c r="E134" s="27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0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27">
        <v>0</v>
      </c>
      <c r="AA134" s="27">
        <v>0</v>
      </c>
      <c r="AB134" s="27">
        <v>0</v>
      </c>
      <c r="AC134" s="27">
        <v>0</v>
      </c>
      <c r="AD134" s="27">
        <v>0</v>
      </c>
      <c r="AE134" s="27">
        <v>0</v>
      </c>
    </row>
    <row r="135" spans="1:31" ht="15">
      <c r="A135" s="28">
        <v>2057</v>
      </c>
      <c r="B135" s="27">
        <v>0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  <c r="V135" s="27">
        <v>0</v>
      </c>
      <c r="W135" s="27">
        <v>0</v>
      </c>
      <c r="X135" s="27">
        <v>0</v>
      </c>
      <c r="Y135" s="27">
        <v>0</v>
      </c>
      <c r="Z135" s="27">
        <v>0</v>
      </c>
      <c r="AA135" s="27">
        <v>0</v>
      </c>
      <c r="AB135" s="27">
        <v>0</v>
      </c>
      <c r="AC135" s="27">
        <v>0</v>
      </c>
      <c r="AD135" s="27">
        <v>0</v>
      </c>
      <c r="AE135" s="27">
        <v>0</v>
      </c>
    </row>
    <row r="136" spans="1:31" ht="15">
      <c r="A136" s="28">
        <v>2058</v>
      </c>
      <c r="B136" s="27">
        <v>0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0</v>
      </c>
      <c r="Q136" s="27">
        <v>0</v>
      </c>
      <c r="R136" s="27">
        <v>0</v>
      </c>
      <c r="S136" s="27">
        <v>0</v>
      </c>
      <c r="T136" s="27">
        <v>0</v>
      </c>
      <c r="U136" s="27">
        <v>0</v>
      </c>
      <c r="V136" s="27">
        <v>0</v>
      </c>
      <c r="W136" s="27">
        <v>0</v>
      </c>
      <c r="X136" s="27">
        <v>0</v>
      </c>
      <c r="Y136" s="27">
        <v>0</v>
      </c>
      <c r="Z136" s="27">
        <v>0</v>
      </c>
      <c r="AA136" s="27">
        <v>0</v>
      </c>
      <c r="AB136" s="27">
        <v>0</v>
      </c>
      <c r="AC136" s="27">
        <v>0</v>
      </c>
      <c r="AD136" s="27">
        <v>0</v>
      </c>
      <c r="AE136" s="27">
        <v>0</v>
      </c>
    </row>
    <row r="137" spans="1:31" ht="15">
      <c r="A137" s="28">
        <v>2058</v>
      </c>
      <c r="B137" s="27">
        <v>0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</row>
    <row r="138" spans="1:31" ht="15">
      <c r="A138" s="28">
        <v>2059</v>
      </c>
      <c r="B138" s="27">
        <v>0</v>
      </c>
      <c r="C138" s="27">
        <v>0</v>
      </c>
      <c r="D138" s="27">
        <v>0</v>
      </c>
      <c r="E138" s="27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7">
        <v>0</v>
      </c>
      <c r="W138" s="27">
        <v>0</v>
      </c>
      <c r="X138" s="27">
        <v>0</v>
      </c>
      <c r="Y138" s="27">
        <v>0</v>
      </c>
      <c r="Z138" s="27">
        <v>0</v>
      </c>
      <c r="AA138" s="27">
        <v>0</v>
      </c>
      <c r="AB138" s="27">
        <v>0</v>
      </c>
      <c r="AC138" s="27">
        <v>0</v>
      </c>
      <c r="AD138" s="27">
        <v>0</v>
      </c>
      <c r="AE138" s="27">
        <v>0</v>
      </c>
    </row>
    <row r="139" spans="1:31" ht="15">
      <c r="A139" s="28">
        <v>2059</v>
      </c>
      <c r="B139" s="27">
        <v>0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</row>
    <row r="140" spans="1:31" ht="15">
      <c r="A140" s="28">
        <v>2060</v>
      </c>
      <c r="B140" s="27">
        <v>0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</row>
    <row r="141" spans="1:31" ht="15">
      <c r="A141" s="28">
        <v>2060</v>
      </c>
      <c r="B141" s="27">
        <v>0</v>
      </c>
      <c r="C141" s="27">
        <v>0</v>
      </c>
      <c r="D141" s="27">
        <v>0</v>
      </c>
      <c r="E141" s="27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0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27">
        <v>0</v>
      </c>
      <c r="AA141" s="27">
        <v>0</v>
      </c>
      <c r="AB141" s="27">
        <v>0</v>
      </c>
      <c r="AC141" s="27">
        <v>0</v>
      </c>
      <c r="AD141" s="27">
        <v>0</v>
      </c>
      <c r="AE141" s="27">
        <v>0</v>
      </c>
    </row>
    <row r="142" spans="1:31" ht="15">
      <c r="A142" s="28">
        <v>2061</v>
      </c>
      <c r="B142" s="27">
        <v>0</v>
      </c>
      <c r="C142" s="27">
        <v>0</v>
      </c>
      <c r="D142" s="27">
        <v>0</v>
      </c>
      <c r="E142" s="27">
        <v>0</v>
      </c>
      <c r="F142" s="27">
        <v>0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  <c r="L142" s="27">
        <v>0</v>
      </c>
      <c r="M142" s="27">
        <v>0</v>
      </c>
      <c r="N142" s="27">
        <v>0</v>
      </c>
      <c r="O142" s="27">
        <v>0</v>
      </c>
      <c r="P142" s="27">
        <v>0</v>
      </c>
      <c r="Q142" s="27">
        <v>0</v>
      </c>
      <c r="R142" s="27">
        <v>0</v>
      </c>
      <c r="S142" s="27">
        <v>0</v>
      </c>
      <c r="T142" s="27">
        <v>0</v>
      </c>
      <c r="U142" s="27">
        <v>0</v>
      </c>
      <c r="V142" s="27">
        <v>0</v>
      </c>
      <c r="W142" s="27">
        <v>0</v>
      </c>
      <c r="X142" s="27">
        <v>0</v>
      </c>
      <c r="Y142" s="27">
        <v>0</v>
      </c>
      <c r="Z142" s="27">
        <v>0</v>
      </c>
      <c r="AA142" s="27">
        <v>0</v>
      </c>
      <c r="AB142" s="27">
        <v>0</v>
      </c>
      <c r="AC142" s="27">
        <v>0</v>
      </c>
      <c r="AD142" s="27">
        <v>0</v>
      </c>
      <c r="AE142" s="27">
        <v>0</v>
      </c>
    </row>
    <row r="143" spans="1:31" ht="15">
      <c r="A143" s="28">
        <v>2061</v>
      </c>
      <c r="B143" s="27">
        <v>0</v>
      </c>
      <c r="C143" s="27">
        <v>0</v>
      </c>
      <c r="D143" s="27">
        <v>0</v>
      </c>
      <c r="E143" s="27">
        <v>0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27">
        <v>0</v>
      </c>
      <c r="AA143" s="27">
        <v>0</v>
      </c>
      <c r="AB143" s="27">
        <v>0</v>
      </c>
      <c r="AC143" s="27">
        <v>0</v>
      </c>
      <c r="AD143" s="27">
        <v>0</v>
      </c>
      <c r="AE143" s="27">
        <v>0</v>
      </c>
    </row>
    <row r="144" spans="1:31" ht="15">
      <c r="A144" s="28">
        <v>2062</v>
      </c>
      <c r="B144" s="27">
        <v>0</v>
      </c>
      <c r="C144" s="27">
        <v>0</v>
      </c>
      <c r="D144" s="27">
        <v>0</v>
      </c>
      <c r="E144" s="27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0</v>
      </c>
      <c r="Z144" s="27">
        <v>0</v>
      </c>
      <c r="AA144" s="27">
        <v>0</v>
      </c>
      <c r="AB144" s="27">
        <v>0</v>
      </c>
      <c r="AC144" s="27">
        <v>0</v>
      </c>
      <c r="AD144" s="27">
        <v>0</v>
      </c>
      <c r="AE144" s="27">
        <v>0</v>
      </c>
    </row>
    <row r="145" spans="1:31" ht="15">
      <c r="A145" s="28">
        <v>2062</v>
      </c>
      <c r="B145" s="27">
        <v>0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</row>
    <row r="146" spans="1:31" ht="15">
      <c r="A146" s="28">
        <v>2063</v>
      </c>
      <c r="B146" s="27">
        <v>0</v>
      </c>
      <c r="C146" s="27">
        <v>0</v>
      </c>
      <c r="D146" s="27">
        <v>0</v>
      </c>
      <c r="E146" s="27">
        <v>0</v>
      </c>
      <c r="F146" s="27">
        <v>0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7">
        <v>0</v>
      </c>
      <c r="R146" s="27">
        <v>0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27">
        <v>0</v>
      </c>
      <c r="AA146" s="27">
        <v>0</v>
      </c>
      <c r="AB146" s="27">
        <v>0</v>
      </c>
      <c r="AC146" s="27">
        <v>0</v>
      </c>
      <c r="AD146" s="27">
        <v>0</v>
      </c>
      <c r="AE146" s="27">
        <v>0</v>
      </c>
    </row>
    <row r="147" spans="1:31" ht="15">
      <c r="A147" s="28">
        <v>2063</v>
      </c>
      <c r="B147" s="27">
        <v>0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27">
        <v>0</v>
      </c>
      <c r="AB147" s="27">
        <v>0</v>
      </c>
      <c r="AC147" s="27">
        <v>0</v>
      </c>
      <c r="AD147" s="27">
        <v>0</v>
      </c>
      <c r="AE147" s="27">
        <v>0</v>
      </c>
    </row>
    <row r="148" spans="1:31" ht="15">
      <c r="A148" s="28">
        <v>2064</v>
      </c>
      <c r="B148" s="27">
        <v>0</v>
      </c>
      <c r="C148" s="27">
        <v>0</v>
      </c>
      <c r="D148" s="27">
        <v>0</v>
      </c>
      <c r="E148" s="27">
        <v>0</v>
      </c>
      <c r="F148" s="27">
        <v>0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  <c r="Q148" s="27">
        <v>0</v>
      </c>
      <c r="R148" s="27">
        <v>0</v>
      </c>
      <c r="S148" s="27">
        <v>0</v>
      </c>
      <c r="T148" s="27">
        <v>0</v>
      </c>
      <c r="U148" s="27">
        <v>0</v>
      </c>
      <c r="V148" s="27">
        <v>0</v>
      </c>
      <c r="W148" s="27">
        <v>0</v>
      </c>
      <c r="X148" s="27">
        <v>0</v>
      </c>
      <c r="Y148" s="27">
        <v>0</v>
      </c>
      <c r="Z148" s="27">
        <v>0</v>
      </c>
      <c r="AA148" s="27">
        <v>0</v>
      </c>
      <c r="AB148" s="27">
        <v>0</v>
      </c>
      <c r="AC148" s="27">
        <v>0</v>
      </c>
      <c r="AD148" s="27">
        <v>0</v>
      </c>
      <c r="AE148" s="27">
        <v>0</v>
      </c>
    </row>
    <row r="149" spans="1:31" ht="15">
      <c r="A149" s="28">
        <v>2064</v>
      </c>
      <c r="B149" s="27">
        <v>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</row>
    <row r="150" spans="1:31" ht="15">
      <c r="A150" s="28">
        <v>2065</v>
      </c>
      <c r="B150" s="27">
        <v>0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</row>
    <row r="151" spans="1:31" ht="15">
      <c r="A151" s="28">
        <v>2065</v>
      </c>
      <c r="B151" s="27">
        <v>0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0</v>
      </c>
      <c r="M151" s="27">
        <v>0</v>
      </c>
      <c r="N151" s="27">
        <v>0</v>
      </c>
      <c r="O151" s="27">
        <v>0</v>
      </c>
      <c r="P151" s="27">
        <v>0</v>
      </c>
      <c r="Q151" s="27">
        <v>0</v>
      </c>
      <c r="R151" s="27">
        <v>0</v>
      </c>
      <c r="S151" s="27">
        <v>0</v>
      </c>
      <c r="T151" s="27">
        <v>0</v>
      </c>
      <c r="U151" s="27">
        <v>0</v>
      </c>
      <c r="V151" s="27">
        <v>0</v>
      </c>
      <c r="W151" s="27">
        <v>0</v>
      </c>
      <c r="X151" s="27">
        <v>0</v>
      </c>
      <c r="Y151" s="27">
        <v>0</v>
      </c>
      <c r="Z151" s="27">
        <v>0</v>
      </c>
      <c r="AA151" s="27">
        <v>0</v>
      </c>
      <c r="AB151" s="27">
        <v>0</v>
      </c>
      <c r="AC151" s="27">
        <v>0</v>
      </c>
      <c r="AD151" s="27">
        <v>0</v>
      </c>
      <c r="AE151" s="27">
        <v>0</v>
      </c>
    </row>
    <row r="152" spans="1:31" ht="15">
      <c r="A152" s="28">
        <v>2066</v>
      </c>
      <c r="B152" s="27">
        <v>0</v>
      </c>
      <c r="C152" s="27">
        <v>0</v>
      </c>
      <c r="D152" s="27">
        <v>0</v>
      </c>
      <c r="E152" s="27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  <c r="V152" s="27">
        <v>0</v>
      </c>
      <c r="W152" s="27">
        <v>0</v>
      </c>
      <c r="X152" s="27">
        <v>0</v>
      </c>
      <c r="Y152" s="27">
        <v>0</v>
      </c>
      <c r="Z152" s="27">
        <v>0</v>
      </c>
      <c r="AA152" s="27">
        <v>0</v>
      </c>
      <c r="AB152" s="27">
        <v>0</v>
      </c>
      <c r="AC152" s="27">
        <v>0</v>
      </c>
      <c r="AD152" s="27">
        <v>0</v>
      </c>
      <c r="AE152" s="27">
        <v>0</v>
      </c>
    </row>
    <row r="153" spans="1:31" ht="15">
      <c r="A153" s="28">
        <v>2066</v>
      </c>
      <c r="B153" s="27">
        <v>0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</row>
    <row r="154" spans="1:31" ht="15">
      <c r="A154" s="28">
        <v>2067</v>
      </c>
      <c r="B154" s="27">
        <v>0</v>
      </c>
      <c r="C154" s="27">
        <v>0</v>
      </c>
      <c r="D154" s="27">
        <v>0</v>
      </c>
      <c r="E154" s="27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27">
        <v>0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  <c r="U154" s="27">
        <v>0</v>
      </c>
      <c r="V154" s="27">
        <v>0</v>
      </c>
      <c r="W154" s="27">
        <v>0</v>
      </c>
      <c r="X154" s="27">
        <v>0</v>
      </c>
      <c r="Y154" s="27">
        <v>0</v>
      </c>
      <c r="Z154" s="27">
        <v>0</v>
      </c>
      <c r="AA154" s="27">
        <v>0</v>
      </c>
      <c r="AB154" s="27">
        <v>0</v>
      </c>
      <c r="AC154" s="27">
        <v>0</v>
      </c>
      <c r="AD154" s="27">
        <v>0</v>
      </c>
      <c r="AE154" s="27">
        <v>0</v>
      </c>
    </row>
    <row r="155" spans="1:31" ht="15">
      <c r="A155" s="28">
        <v>2067</v>
      </c>
      <c r="B155" s="27">
        <v>0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</row>
    <row r="156" spans="1:31" ht="15">
      <c r="A156" s="28">
        <v>2068</v>
      </c>
      <c r="B156" s="27">
        <v>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</row>
    <row r="157" spans="1:31" ht="15">
      <c r="A157" s="28">
        <v>2068</v>
      </c>
      <c r="B157" s="27">
        <v>0</v>
      </c>
      <c r="C157" s="27">
        <v>0</v>
      </c>
      <c r="D157" s="27">
        <v>0</v>
      </c>
      <c r="E157" s="27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7">
        <v>0</v>
      </c>
      <c r="Q157" s="27">
        <v>0</v>
      </c>
      <c r="R157" s="27">
        <v>0</v>
      </c>
      <c r="S157" s="27">
        <v>0</v>
      </c>
      <c r="T157" s="27">
        <v>0</v>
      </c>
      <c r="U157" s="27">
        <v>0</v>
      </c>
      <c r="V157" s="27">
        <v>0</v>
      </c>
      <c r="W157" s="27">
        <v>0</v>
      </c>
      <c r="X157" s="27">
        <v>0</v>
      </c>
      <c r="Y157" s="27">
        <v>0</v>
      </c>
      <c r="Z157" s="27">
        <v>0</v>
      </c>
      <c r="AA157" s="27">
        <v>0</v>
      </c>
      <c r="AB157" s="27">
        <v>0</v>
      </c>
      <c r="AC157" s="27">
        <v>0</v>
      </c>
      <c r="AD157" s="27">
        <v>0</v>
      </c>
      <c r="AE157" s="27">
        <v>0</v>
      </c>
    </row>
    <row r="158" spans="1:31" ht="15">
      <c r="A158" s="28">
        <v>2069</v>
      </c>
      <c r="B158" s="27">
        <v>0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</row>
    <row r="159" spans="1:31" ht="15">
      <c r="A159" s="28">
        <v>2069</v>
      </c>
      <c r="B159" s="27">
        <v>0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</row>
    <row r="160" spans="1:31" ht="15">
      <c r="A160" s="28">
        <v>2070</v>
      </c>
      <c r="B160" s="27">
        <v>0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</row>
    <row r="161" spans="1:31" ht="15">
      <c r="A161" s="28">
        <v>2070</v>
      </c>
      <c r="B161" s="27">
        <v>0</v>
      </c>
      <c r="C161" s="27">
        <v>0</v>
      </c>
      <c r="D161" s="27">
        <v>0</v>
      </c>
      <c r="E161" s="27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27">
        <v>0</v>
      </c>
      <c r="AE161" s="27">
        <v>0</v>
      </c>
    </row>
    <row r="162" spans="1:31" ht="15">
      <c r="A162" s="28">
        <v>2071</v>
      </c>
      <c r="B162" s="27">
        <v>0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</row>
    <row r="163" spans="1:31" ht="15">
      <c r="A163" s="28">
        <v>2071</v>
      </c>
      <c r="B163" s="27">
        <v>0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</row>
    <row r="164" spans="1:31" ht="15">
      <c r="A164" s="28">
        <v>2072</v>
      </c>
      <c r="B164" s="27">
        <v>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</row>
    <row r="165" spans="1:31" ht="15">
      <c r="A165" s="28">
        <v>2072</v>
      </c>
      <c r="B165" s="27">
        <v>0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</row>
    <row r="166" spans="1:31" ht="15">
      <c r="A166" s="28">
        <v>2073</v>
      </c>
      <c r="B166" s="27">
        <v>0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</row>
    <row r="167" spans="1:31" ht="15">
      <c r="A167" s="28">
        <v>2073</v>
      </c>
      <c r="B167" s="27">
        <v>0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</row>
    <row r="168" spans="1:31" ht="15">
      <c r="A168" s="28">
        <v>2074</v>
      </c>
      <c r="B168" s="27">
        <v>0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</row>
    <row r="169" spans="1:31" ht="15">
      <c r="A169" s="28">
        <v>2074</v>
      </c>
      <c r="B169" s="27">
        <v>0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</row>
    <row r="170" spans="1:31" ht="15">
      <c r="A170" s="28">
        <v>2075</v>
      </c>
      <c r="B170" s="27">
        <v>0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</row>
    <row r="171" spans="1:31" ht="15">
      <c r="A171" s="28">
        <v>2075</v>
      </c>
      <c r="B171" s="27">
        <v>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</row>
    <row r="172" spans="1:31" ht="15">
      <c r="A172" s="28">
        <v>2076</v>
      </c>
      <c r="B172" s="27">
        <v>0</v>
      </c>
      <c r="C172" s="27">
        <v>0</v>
      </c>
      <c r="D172" s="27">
        <v>0</v>
      </c>
      <c r="E172" s="27">
        <v>0</v>
      </c>
      <c r="F172" s="27">
        <v>0</v>
      </c>
      <c r="G172" s="27">
        <v>0</v>
      </c>
      <c r="H172" s="27">
        <v>0</v>
      </c>
      <c r="I172" s="27">
        <v>0</v>
      </c>
      <c r="J172" s="27">
        <v>0</v>
      </c>
      <c r="K172" s="27">
        <v>0</v>
      </c>
      <c r="L172" s="27">
        <v>0</v>
      </c>
      <c r="M172" s="27">
        <v>0</v>
      </c>
      <c r="N172" s="27">
        <v>0</v>
      </c>
      <c r="O172" s="27">
        <v>0</v>
      </c>
      <c r="P172" s="27">
        <v>0</v>
      </c>
      <c r="Q172" s="27">
        <v>0</v>
      </c>
      <c r="R172" s="27">
        <v>0</v>
      </c>
      <c r="S172" s="27">
        <v>0</v>
      </c>
      <c r="T172" s="27">
        <v>0</v>
      </c>
      <c r="U172" s="27">
        <v>0</v>
      </c>
      <c r="V172" s="27">
        <v>0</v>
      </c>
      <c r="W172" s="27">
        <v>0</v>
      </c>
      <c r="X172" s="27">
        <v>0</v>
      </c>
      <c r="Y172" s="27">
        <v>0</v>
      </c>
      <c r="Z172" s="27">
        <v>0</v>
      </c>
      <c r="AA172" s="27">
        <v>0</v>
      </c>
      <c r="AB172" s="27">
        <v>0</v>
      </c>
      <c r="AC172" s="27">
        <v>0</v>
      </c>
      <c r="AD172" s="27">
        <v>0</v>
      </c>
      <c r="AE172" s="27">
        <v>0</v>
      </c>
    </row>
    <row r="173" spans="1:31" ht="15">
      <c r="A173" s="28">
        <v>2076</v>
      </c>
      <c r="B173" s="27">
        <v>0</v>
      </c>
      <c r="C173" s="27">
        <v>0</v>
      </c>
      <c r="D173" s="27">
        <v>0</v>
      </c>
      <c r="E173" s="27">
        <v>0</v>
      </c>
      <c r="F173" s="27">
        <v>0</v>
      </c>
      <c r="G173" s="27">
        <v>0</v>
      </c>
      <c r="H173" s="27">
        <v>0</v>
      </c>
      <c r="I173" s="27">
        <v>0</v>
      </c>
      <c r="J173" s="27">
        <v>0</v>
      </c>
      <c r="K173" s="27">
        <v>0</v>
      </c>
      <c r="L173" s="27">
        <v>0</v>
      </c>
      <c r="M173" s="27">
        <v>0</v>
      </c>
      <c r="N173" s="27">
        <v>0</v>
      </c>
      <c r="O173" s="27">
        <v>0</v>
      </c>
      <c r="P173" s="27">
        <v>0</v>
      </c>
      <c r="Q173" s="27">
        <v>0</v>
      </c>
      <c r="R173" s="27">
        <v>0</v>
      </c>
      <c r="S173" s="27">
        <v>0</v>
      </c>
      <c r="T173" s="27">
        <v>0</v>
      </c>
      <c r="U173" s="27">
        <v>0</v>
      </c>
      <c r="V173" s="27">
        <v>0</v>
      </c>
      <c r="W173" s="27">
        <v>0</v>
      </c>
      <c r="X173" s="27">
        <v>0</v>
      </c>
      <c r="Y173" s="27">
        <v>0</v>
      </c>
      <c r="Z173" s="27">
        <v>0</v>
      </c>
      <c r="AA173" s="27">
        <v>0</v>
      </c>
      <c r="AB173" s="27">
        <v>0</v>
      </c>
      <c r="AC173" s="27">
        <v>0</v>
      </c>
      <c r="AD173" s="27">
        <v>0</v>
      </c>
      <c r="AE173" s="27">
        <v>0</v>
      </c>
    </row>
    <row r="174" spans="1:31" ht="15">
      <c r="A174" s="28">
        <v>2077</v>
      </c>
      <c r="B174" s="27">
        <v>0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</row>
    <row r="175" spans="1:31" ht="15">
      <c r="A175" s="28">
        <v>2077</v>
      </c>
      <c r="B175" s="27">
        <v>0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</row>
    <row r="176" spans="1:31" ht="15">
      <c r="A176" s="28">
        <v>2078</v>
      </c>
      <c r="B176" s="27">
        <v>0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</row>
    <row r="177" spans="1:31" ht="15">
      <c r="A177" s="28">
        <v>2078</v>
      </c>
      <c r="B177" s="27">
        <v>0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</row>
    <row r="178" spans="1:31" ht="15">
      <c r="A178" s="28">
        <v>2079</v>
      </c>
      <c r="B178" s="27">
        <v>0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</row>
    <row r="179" spans="1:31" ht="15">
      <c r="A179" s="28">
        <v>2079</v>
      </c>
      <c r="B179" s="27">
        <v>0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</row>
    <row r="180" spans="1:31" ht="15">
      <c r="A180" s="28">
        <v>2080</v>
      </c>
      <c r="B180" s="27">
        <v>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</row>
    <row r="181" spans="1:31" ht="15">
      <c r="A181" s="28">
        <v>2080</v>
      </c>
      <c r="B181" s="27">
        <v>0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</row>
    <row r="182" spans="1:31" ht="15">
      <c r="A182" s="28">
        <v>2081</v>
      </c>
      <c r="B182" s="27">
        <v>0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</row>
    <row r="183" spans="1:31" ht="15">
      <c r="A183" s="28">
        <v>2081</v>
      </c>
      <c r="B183" s="27">
        <v>0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</row>
    <row r="184" spans="1:31" ht="15">
      <c r="A184" s="28">
        <v>2082</v>
      </c>
      <c r="B184" s="27">
        <v>0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</row>
    <row r="185" spans="1:31" ht="15">
      <c r="A185" s="28">
        <v>2082</v>
      </c>
      <c r="B185" s="27">
        <v>0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</row>
    <row r="186" spans="1:31" ht="15">
      <c r="A186" s="28">
        <v>2083</v>
      </c>
      <c r="B186" s="27">
        <v>0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</row>
    <row r="187" spans="1:31" ht="15">
      <c r="A187" s="28">
        <v>2083</v>
      </c>
      <c r="B187" s="27">
        <v>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</row>
    <row r="188" spans="1:31" ht="15">
      <c r="A188" s="28">
        <v>2084</v>
      </c>
      <c r="B188" s="27">
        <v>0</v>
      </c>
      <c r="C188" s="27">
        <v>0</v>
      </c>
      <c r="D188" s="27">
        <v>0</v>
      </c>
      <c r="E188" s="27">
        <v>0</v>
      </c>
      <c r="F188" s="27">
        <v>0</v>
      </c>
      <c r="G188" s="27">
        <v>0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7">
        <v>0</v>
      </c>
      <c r="N188" s="27">
        <v>0</v>
      </c>
      <c r="O188" s="27">
        <v>0</v>
      </c>
      <c r="P188" s="27">
        <v>0</v>
      </c>
      <c r="Q188" s="27">
        <v>0</v>
      </c>
      <c r="R188" s="27">
        <v>0</v>
      </c>
      <c r="S188" s="27">
        <v>0</v>
      </c>
      <c r="T188" s="27">
        <v>0</v>
      </c>
      <c r="U188" s="27">
        <v>0</v>
      </c>
      <c r="V188" s="27">
        <v>0</v>
      </c>
      <c r="W188" s="27">
        <v>0</v>
      </c>
      <c r="X188" s="27">
        <v>0</v>
      </c>
      <c r="Y188" s="27">
        <v>0</v>
      </c>
      <c r="Z188" s="27">
        <v>0</v>
      </c>
      <c r="AA188" s="27">
        <v>0</v>
      </c>
      <c r="AB188" s="27">
        <v>0</v>
      </c>
      <c r="AC188" s="27">
        <v>0</v>
      </c>
      <c r="AD188" s="27">
        <v>0</v>
      </c>
      <c r="AE188" s="27">
        <v>0</v>
      </c>
    </row>
    <row r="189" spans="1:31" ht="15">
      <c r="A189" s="28">
        <v>2084</v>
      </c>
      <c r="B189" s="27">
        <v>0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</row>
    <row r="190" spans="1:31" ht="15">
      <c r="A190" s="28">
        <v>2085</v>
      </c>
      <c r="B190" s="27">
        <v>0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</row>
    <row r="191" spans="1:31" ht="15">
      <c r="A191" s="28">
        <v>2085</v>
      </c>
      <c r="B191" s="27">
        <v>0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</row>
    <row r="192" spans="1:31" ht="15">
      <c r="A192" s="28">
        <v>2086</v>
      </c>
      <c r="B192" s="27">
        <v>0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</row>
    <row r="193" spans="1:31" ht="15">
      <c r="A193" s="28">
        <v>2086</v>
      </c>
      <c r="B193" s="27">
        <v>0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</row>
    <row r="194" spans="1:31" ht="15">
      <c r="A194" s="28">
        <v>2087</v>
      </c>
      <c r="B194" s="27">
        <v>0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</row>
    <row r="195" spans="1:31" ht="15">
      <c r="A195" s="28">
        <v>2087</v>
      </c>
      <c r="B195" s="27">
        <v>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</row>
    <row r="196" spans="1:31" ht="15">
      <c r="A196" s="28">
        <v>2088</v>
      </c>
      <c r="B196" s="27">
        <v>0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</row>
    <row r="197" spans="1:31" ht="15">
      <c r="A197" s="28">
        <v>2088</v>
      </c>
      <c r="B197" s="27">
        <v>0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</row>
    <row r="198" spans="1:31" ht="15">
      <c r="A198" s="28">
        <v>2089</v>
      </c>
      <c r="B198" s="27">
        <v>0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</row>
    <row r="199" spans="1:31" ht="15">
      <c r="A199" s="28">
        <v>2089</v>
      </c>
      <c r="B199" s="27">
        <v>0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</row>
    <row r="200" spans="1:31" ht="15">
      <c r="A200" s="28">
        <v>2090</v>
      </c>
      <c r="B200" s="27">
        <v>0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</row>
    <row r="201" spans="1:31" ht="15">
      <c r="A201" s="28">
        <v>2090</v>
      </c>
      <c r="B201" s="27">
        <v>0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</row>
    <row r="202" spans="1:31" ht="15">
      <c r="A202" s="28">
        <v>2091</v>
      </c>
      <c r="B202" s="27">
        <v>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</row>
    <row r="203" spans="1:31" ht="15">
      <c r="A203" s="28">
        <v>2091</v>
      </c>
      <c r="B203" s="27">
        <v>0</v>
      </c>
      <c r="C203" s="27">
        <v>0</v>
      </c>
      <c r="D203" s="27">
        <v>0</v>
      </c>
      <c r="E203" s="27">
        <v>0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  <c r="V203" s="27">
        <v>0</v>
      </c>
      <c r="W203" s="27">
        <v>0</v>
      </c>
      <c r="X203" s="27">
        <v>0</v>
      </c>
      <c r="Y203" s="27">
        <v>0</v>
      </c>
      <c r="Z203" s="27">
        <v>0</v>
      </c>
      <c r="AA203" s="27">
        <v>0</v>
      </c>
      <c r="AB203" s="27">
        <v>0</v>
      </c>
      <c r="AC203" s="27">
        <v>0</v>
      </c>
      <c r="AD203" s="27">
        <v>0</v>
      </c>
      <c r="AE203" s="27">
        <v>0</v>
      </c>
    </row>
    <row r="204" spans="1:31" ht="15">
      <c r="A204" s="28">
        <v>2092</v>
      </c>
      <c r="B204" s="27">
        <v>0</v>
      </c>
      <c r="C204" s="27">
        <v>0</v>
      </c>
      <c r="D204" s="27">
        <v>0</v>
      </c>
      <c r="E204" s="27">
        <v>0</v>
      </c>
      <c r="F204" s="27">
        <v>0</v>
      </c>
      <c r="G204" s="27">
        <v>0</v>
      </c>
      <c r="H204" s="27">
        <v>0</v>
      </c>
      <c r="I204" s="27">
        <v>0</v>
      </c>
      <c r="J204" s="27">
        <v>0</v>
      </c>
      <c r="K204" s="27">
        <v>0</v>
      </c>
      <c r="L204" s="27">
        <v>0</v>
      </c>
      <c r="M204" s="27">
        <v>0</v>
      </c>
      <c r="N204" s="27">
        <v>0</v>
      </c>
      <c r="O204" s="27">
        <v>0</v>
      </c>
      <c r="P204" s="27">
        <v>0</v>
      </c>
      <c r="Q204" s="27">
        <v>0</v>
      </c>
      <c r="R204" s="27">
        <v>0</v>
      </c>
      <c r="S204" s="27">
        <v>0</v>
      </c>
      <c r="T204" s="27">
        <v>0</v>
      </c>
      <c r="U204" s="27">
        <v>0</v>
      </c>
      <c r="V204" s="27">
        <v>0</v>
      </c>
      <c r="W204" s="27">
        <v>0</v>
      </c>
      <c r="X204" s="27">
        <v>0</v>
      </c>
      <c r="Y204" s="27">
        <v>0</v>
      </c>
      <c r="Z204" s="27">
        <v>0</v>
      </c>
      <c r="AA204" s="27">
        <v>0</v>
      </c>
      <c r="AB204" s="27">
        <v>0</v>
      </c>
      <c r="AC204" s="27">
        <v>0</v>
      </c>
      <c r="AD204" s="27">
        <v>0</v>
      </c>
      <c r="AE204" s="27">
        <v>0</v>
      </c>
    </row>
    <row r="205" spans="1:31" ht="15">
      <c r="A205" s="28">
        <v>2092</v>
      </c>
      <c r="B205" s="27">
        <v>0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</row>
    <row r="206" spans="1:31" ht="15">
      <c r="A206" s="28">
        <v>2093</v>
      </c>
      <c r="B206" s="27">
        <v>0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</row>
    <row r="207" spans="1:31" ht="15">
      <c r="A207" s="28">
        <v>2093</v>
      </c>
      <c r="B207" s="27">
        <v>0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</row>
    <row r="208" spans="1:31" ht="15">
      <c r="A208" s="28">
        <v>2094</v>
      </c>
      <c r="B208" s="27">
        <v>0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0</v>
      </c>
      <c r="K208" s="27">
        <v>0</v>
      </c>
      <c r="L208" s="27">
        <v>0</v>
      </c>
      <c r="M208" s="27">
        <v>0</v>
      </c>
      <c r="N208" s="27">
        <v>0</v>
      </c>
      <c r="O208" s="27">
        <v>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0</v>
      </c>
      <c r="Z208" s="27">
        <v>0</v>
      </c>
      <c r="AA208" s="27">
        <v>0</v>
      </c>
      <c r="AB208" s="27">
        <v>0</v>
      </c>
      <c r="AC208" s="27">
        <v>0</v>
      </c>
      <c r="AD208" s="27">
        <v>0</v>
      </c>
      <c r="AE208" s="27">
        <v>0</v>
      </c>
    </row>
    <row r="209" spans="1:31" ht="15">
      <c r="A209" s="28">
        <v>2094</v>
      </c>
      <c r="B209" s="27">
        <v>0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</row>
    <row r="210" spans="1:31" ht="15">
      <c r="A210" s="28">
        <v>2095</v>
      </c>
      <c r="B210" s="27">
        <v>0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</row>
    <row r="211" spans="1:31" ht="15">
      <c r="A211" s="28">
        <v>2095</v>
      </c>
      <c r="B211" s="27">
        <v>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</row>
    <row r="212" spans="1:31" ht="15">
      <c r="A212" s="28">
        <v>2096</v>
      </c>
      <c r="B212" s="27">
        <v>0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</row>
    <row r="213" spans="1:31" ht="15">
      <c r="A213" s="28">
        <v>2096</v>
      </c>
      <c r="B213" s="27">
        <v>0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</row>
    <row r="214" spans="1:31" ht="15">
      <c r="A214" s="28">
        <v>2097</v>
      </c>
      <c r="B214" s="27">
        <v>0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</row>
    <row r="215" spans="1:31" ht="15">
      <c r="A215" s="28">
        <v>2097</v>
      </c>
      <c r="B215" s="27">
        <v>0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</row>
    <row r="216" spans="1:31" ht="15">
      <c r="A216" s="28">
        <v>2098</v>
      </c>
      <c r="B216" s="27">
        <v>0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</row>
    <row r="217" spans="1:31" ht="15">
      <c r="A217" s="28">
        <v>2098</v>
      </c>
      <c r="B217" s="27">
        <v>0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</row>
    <row r="218" spans="1:31" ht="15">
      <c r="A218" s="28">
        <v>2099</v>
      </c>
      <c r="B218" s="27">
        <v>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</row>
    <row r="219" spans="1:31" ht="15">
      <c r="A219" s="28">
        <v>2099</v>
      </c>
      <c r="B219" s="27">
        <v>0</v>
      </c>
      <c r="C219" s="27">
        <v>0</v>
      </c>
      <c r="D219" s="27">
        <v>0</v>
      </c>
      <c r="E219" s="27">
        <v>0</v>
      </c>
      <c r="F219" s="27">
        <v>0</v>
      </c>
      <c r="G219" s="27">
        <v>0</v>
      </c>
      <c r="H219" s="27">
        <v>0</v>
      </c>
      <c r="I219" s="27">
        <v>0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0</v>
      </c>
      <c r="V219" s="27">
        <v>0</v>
      </c>
      <c r="W219" s="27">
        <v>0</v>
      </c>
      <c r="X219" s="27">
        <v>0</v>
      </c>
      <c r="Y219" s="27">
        <v>0</v>
      </c>
      <c r="Z219" s="27">
        <v>0</v>
      </c>
      <c r="AA219" s="27">
        <v>0</v>
      </c>
      <c r="AB219" s="27">
        <v>0</v>
      </c>
      <c r="AC219" s="27">
        <v>0</v>
      </c>
      <c r="AD219" s="27">
        <v>0</v>
      </c>
      <c r="AE219" s="27">
        <v>0</v>
      </c>
    </row>
    <row r="220" spans="1:31" ht="15">
      <c r="A220" s="28">
        <v>2100</v>
      </c>
      <c r="B220" s="27">
        <v>0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</row>
    <row r="221" spans="1:31" ht="15">
      <c r="A221" s="28">
        <v>2100</v>
      </c>
      <c r="B221" s="27">
        <v>0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</row>
    <row r="222" spans="1:31" ht="15">
      <c r="A222" s="28">
        <v>2101</v>
      </c>
      <c r="B222" s="27">
        <v>0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</row>
    <row r="223" spans="1:31" ht="15">
      <c r="A223" s="28">
        <v>2101</v>
      </c>
      <c r="B223" s="27">
        <v>0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</row>
    <row r="224" spans="1:31" ht="15">
      <c r="A224" s="28">
        <v>2102</v>
      </c>
      <c r="B224" s="27">
        <v>0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</row>
    <row r="225" spans="1:31" ht="15">
      <c r="A225" s="28">
        <v>2102</v>
      </c>
      <c r="B225" s="27">
        <v>0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</row>
    <row r="226" spans="1:31" ht="15">
      <c r="A226" s="28">
        <v>2103</v>
      </c>
      <c r="B226" s="27">
        <v>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</row>
    <row r="227" spans="1:31" ht="15">
      <c r="A227" s="28">
        <v>2103</v>
      </c>
      <c r="B227" s="27">
        <v>0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</row>
    <row r="228" spans="1:31" ht="15">
      <c r="A228" s="28">
        <v>2104</v>
      </c>
      <c r="B228" s="27">
        <v>0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</row>
    <row r="229" spans="1:31" ht="15">
      <c r="A229" s="28">
        <v>2104</v>
      </c>
      <c r="B229" s="27">
        <v>0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</row>
    <row r="230" spans="1:31" ht="15">
      <c r="A230" s="28">
        <v>2105</v>
      </c>
      <c r="B230" s="27">
        <v>0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</row>
    <row r="231" spans="1:31" ht="15">
      <c r="A231" s="28">
        <v>2105</v>
      </c>
      <c r="B231" s="27">
        <v>0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</row>
    <row r="232" spans="1:31" ht="15">
      <c r="A232" s="28">
        <v>2106</v>
      </c>
      <c r="B232" s="27">
        <v>0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</row>
    <row r="233" spans="1:31" ht="15">
      <c r="A233" s="28">
        <v>2106</v>
      </c>
      <c r="B233" s="27">
        <v>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</row>
    <row r="234" spans="1:31" ht="15">
      <c r="A234" s="28">
        <v>2107</v>
      </c>
      <c r="B234" s="27">
        <v>0</v>
      </c>
      <c r="C234" s="27">
        <v>0</v>
      </c>
      <c r="D234" s="27">
        <v>0</v>
      </c>
      <c r="E234" s="27">
        <v>0</v>
      </c>
      <c r="F234" s="27">
        <v>0</v>
      </c>
      <c r="G234" s="27">
        <v>0</v>
      </c>
      <c r="H234" s="27">
        <v>0</v>
      </c>
      <c r="I234" s="27">
        <v>0</v>
      </c>
      <c r="J234" s="27">
        <v>0</v>
      </c>
      <c r="K234" s="27">
        <v>0</v>
      </c>
      <c r="L234" s="27">
        <v>0</v>
      </c>
      <c r="M234" s="27">
        <v>0</v>
      </c>
      <c r="N234" s="27">
        <v>0</v>
      </c>
      <c r="O234" s="27">
        <v>0</v>
      </c>
      <c r="P234" s="27">
        <v>0</v>
      </c>
      <c r="Q234" s="27">
        <v>0</v>
      </c>
      <c r="R234" s="27">
        <v>0</v>
      </c>
      <c r="S234" s="27">
        <v>0</v>
      </c>
      <c r="T234" s="27">
        <v>0</v>
      </c>
      <c r="U234" s="27">
        <v>0</v>
      </c>
      <c r="V234" s="27">
        <v>0</v>
      </c>
      <c r="W234" s="27">
        <v>0</v>
      </c>
      <c r="X234" s="27">
        <v>0</v>
      </c>
      <c r="Y234" s="27">
        <v>0</v>
      </c>
      <c r="Z234" s="27">
        <v>0</v>
      </c>
      <c r="AA234" s="27">
        <v>0</v>
      </c>
      <c r="AB234" s="27">
        <v>0</v>
      </c>
      <c r="AC234" s="27">
        <v>0</v>
      </c>
      <c r="AD234" s="27">
        <v>0</v>
      </c>
      <c r="AE234" s="27">
        <v>0</v>
      </c>
    </row>
    <row r="235" spans="1:31" ht="15">
      <c r="A235" s="28">
        <v>2107</v>
      </c>
      <c r="B235" s="27">
        <v>0</v>
      </c>
      <c r="C235" s="27">
        <v>0</v>
      </c>
      <c r="D235" s="27">
        <v>0</v>
      </c>
      <c r="E235" s="27">
        <v>0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  <c r="V235" s="27">
        <v>0</v>
      </c>
      <c r="W235" s="27">
        <v>0</v>
      </c>
      <c r="X235" s="27">
        <v>0</v>
      </c>
      <c r="Y235" s="27">
        <v>0</v>
      </c>
      <c r="Z235" s="27">
        <v>0</v>
      </c>
      <c r="AA235" s="27">
        <v>0</v>
      </c>
      <c r="AB235" s="27">
        <v>0</v>
      </c>
      <c r="AC235" s="27">
        <v>0</v>
      </c>
      <c r="AD235" s="27">
        <v>0</v>
      </c>
      <c r="AE235" s="27">
        <v>0</v>
      </c>
    </row>
    <row r="236" spans="1:31" ht="15">
      <c r="A236" s="28">
        <v>2108</v>
      </c>
      <c r="B236" s="27">
        <v>0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</row>
    <row r="237" spans="1:31" ht="15">
      <c r="A237" s="28">
        <v>2108</v>
      </c>
      <c r="B237" s="27">
        <v>0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</row>
    <row r="239" spans="1:31" ht="15">
      <c r="A239" s="28" t="s">
        <v>166</v>
      </c>
      <c r="B239" s="27" t="s">
        <v>153</v>
      </c>
      <c r="C239" s="27" t="s">
        <v>154</v>
      </c>
      <c r="D239" s="27" t="s">
        <v>155</v>
      </c>
      <c r="E239" s="27" t="s">
        <v>156</v>
      </c>
      <c r="F239" s="27" t="s">
        <v>157</v>
      </c>
      <c r="G239" s="27" t="s">
        <v>158</v>
      </c>
      <c r="H239" s="27" t="s">
        <v>159</v>
      </c>
      <c r="I239" s="27" t="s">
        <v>160</v>
      </c>
      <c r="J239" s="27" t="s">
        <v>161</v>
      </c>
      <c r="K239" s="27" t="s">
        <v>162</v>
      </c>
      <c r="L239" s="27" t="s">
        <v>153</v>
      </c>
      <c r="M239" s="27" t="s">
        <v>154</v>
      </c>
      <c r="N239" s="27" t="s">
        <v>155</v>
      </c>
      <c r="O239" s="27" t="s">
        <v>156</v>
      </c>
      <c r="P239" s="27" t="s">
        <v>157</v>
      </c>
      <c r="Q239" s="27" t="s">
        <v>158</v>
      </c>
      <c r="R239" s="27" t="s">
        <v>159</v>
      </c>
      <c r="S239" s="27" t="s">
        <v>160</v>
      </c>
      <c r="T239" s="27" t="s">
        <v>161</v>
      </c>
      <c r="U239" s="27" t="s">
        <v>162</v>
      </c>
      <c r="V239" s="27" t="s">
        <v>153</v>
      </c>
      <c r="W239" s="27" t="s">
        <v>154</v>
      </c>
      <c r="X239" s="27" t="s">
        <v>155</v>
      </c>
      <c r="Y239" s="27" t="s">
        <v>156</v>
      </c>
      <c r="Z239" s="27" t="s">
        <v>157</v>
      </c>
      <c r="AA239" s="27" t="s">
        <v>158</v>
      </c>
      <c r="AB239" s="27" t="s">
        <v>159</v>
      </c>
      <c r="AC239" s="27" t="s">
        <v>160</v>
      </c>
      <c r="AD239" s="27" t="s">
        <v>161</v>
      </c>
      <c r="AE239" s="27" t="s">
        <v>162</v>
      </c>
    </row>
    <row r="240" spans="1:31" ht="15">
      <c r="A240" s="28" t="s">
        <v>0</v>
      </c>
      <c r="B240" s="27">
        <v>0</v>
      </c>
      <c r="C240" s="29">
        <v>1</v>
      </c>
      <c r="D240" s="27">
        <v>0</v>
      </c>
      <c r="E240" s="27">
        <v>0</v>
      </c>
      <c r="F240" s="27">
        <v>0</v>
      </c>
      <c r="G240" s="29">
        <v>2158064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9">
        <v>1</v>
      </c>
      <c r="N240" s="27">
        <v>0</v>
      </c>
      <c r="O240" s="27">
        <v>0</v>
      </c>
      <c r="P240" s="27">
        <v>0</v>
      </c>
      <c r="Q240" s="29">
        <v>1505587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9">
        <v>1</v>
      </c>
      <c r="X240" s="27">
        <v>0</v>
      </c>
      <c r="Y240" s="27">
        <v>0</v>
      </c>
      <c r="Z240" s="27">
        <v>0</v>
      </c>
      <c r="AA240" s="29">
        <v>1505587</v>
      </c>
      <c r="AB240" s="27">
        <v>0</v>
      </c>
      <c r="AC240" s="27">
        <v>0</v>
      </c>
      <c r="AD240" s="27">
        <v>0</v>
      </c>
      <c r="AE240" s="27">
        <v>0</v>
      </c>
    </row>
    <row r="241" spans="1:31" ht="15">
      <c r="A241" s="28" t="s">
        <v>1</v>
      </c>
      <c r="B241" s="29">
        <v>1429</v>
      </c>
      <c r="C241" s="29">
        <v>95702</v>
      </c>
      <c r="D241" s="27">
        <v>0</v>
      </c>
      <c r="E241" s="27">
        <v>0</v>
      </c>
      <c r="F241" s="27">
        <v>0</v>
      </c>
      <c r="G241" s="29">
        <v>11032234</v>
      </c>
      <c r="H241" s="29">
        <v>1429</v>
      </c>
      <c r="I241" s="27">
        <v>0</v>
      </c>
      <c r="J241" s="27">
        <v>0</v>
      </c>
      <c r="K241" s="27">
        <v>0</v>
      </c>
      <c r="L241" s="29">
        <v>1006.8543100000001</v>
      </c>
      <c r="M241" s="29">
        <v>67929.78125</v>
      </c>
      <c r="N241" s="27">
        <v>0</v>
      </c>
      <c r="O241" s="27">
        <v>0</v>
      </c>
      <c r="P241" s="27">
        <v>0</v>
      </c>
      <c r="Q241" s="29">
        <v>7539785.5</v>
      </c>
      <c r="R241" s="29">
        <v>1006.8543100000001</v>
      </c>
      <c r="S241" s="27">
        <v>0</v>
      </c>
      <c r="T241" s="27">
        <v>0</v>
      </c>
      <c r="U241" s="27">
        <v>0</v>
      </c>
      <c r="V241" s="29">
        <v>1006.8543100000001</v>
      </c>
      <c r="W241" s="29">
        <v>67929.78125</v>
      </c>
      <c r="X241" s="27">
        <v>0</v>
      </c>
      <c r="Y241" s="27">
        <v>0</v>
      </c>
      <c r="Z241" s="27">
        <v>0</v>
      </c>
      <c r="AA241" s="29">
        <v>7539785.5</v>
      </c>
      <c r="AB241" s="29">
        <v>1006.8543100000001</v>
      </c>
      <c r="AC241" s="27">
        <v>0</v>
      </c>
      <c r="AD241" s="27">
        <v>0</v>
      </c>
      <c r="AE241" s="27">
        <v>0</v>
      </c>
    </row>
    <row r="242" spans="1:31" ht="15">
      <c r="A242" s="28" t="s">
        <v>2</v>
      </c>
      <c r="B242" s="29">
        <v>388</v>
      </c>
      <c r="C242" s="29">
        <v>24999</v>
      </c>
      <c r="D242" s="27">
        <v>0</v>
      </c>
      <c r="E242" s="27">
        <v>0</v>
      </c>
      <c r="F242" s="27">
        <v>0</v>
      </c>
      <c r="G242" s="29">
        <v>3313974</v>
      </c>
      <c r="H242" s="29">
        <v>389</v>
      </c>
      <c r="I242" s="27">
        <v>0</v>
      </c>
      <c r="J242" s="27">
        <v>0</v>
      </c>
      <c r="K242" s="27">
        <v>0</v>
      </c>
      <c r="L242" s="29">
        <v>260.57781999999997</v>
      </c>
      <c r="M242" s="29">
        <v>17163.470700000002</v>
      </c>
      <c r="N242" s="27">
        <v>0</v>
      </c>
      <c r="O242" s="27">
        <v>0</v>
      </c>
      <c r="P242" s="27">
        <v>0</v>
      </c>
      <c r="Q242" s="29">
        <v>2199376.5</v>
      </c>
      <c r="R242" s="29">
        <v>261.32190000000003</v>
      </c>
      <c r="S242" s="27">
        <v>0</v>
      </c>
      <c r="T242" s="27">
        <v>0</v>
      </c>
      <c r="U242" s="27">
        <v>0</v>
      </c>
      <c r="V242" s="29">
        <v>260.57781999999997</v>
      </c>
      <c r="W242" s="29">
        <v>17163.470700000002</v>
      </c>
      <c r="X242" s="27">
        <v>0</v>
      </c>
      <c r="Y242" s="27">
        <v>0</v>
      </c>
      <c r="Z242" s="27">
        <v>0</v>
      </c>
      <c r="AA242" s="29">
        <v>2199376.5</v>
      </c>
      <c r="AB242" s="29">
        <v>261.32190000000003</v>
      </c>
      <c r="AC242" s="27">
        <v>0</v>
      </c>
      <c r="AD242" s="27">
        <v>0</v>
      </c>
      <c r="AE242" s="27">
        <v>0</v>
      </c>
    </row>
    <row r="243" spans="1:31" ht="15">
      <c r="A243" s="28" t="s">
        <v>3</v>
      </c>
      <c r="B243" s="29">
        <v>8147</v>
      </c>
      <c r="C243" s="29">
        <v>533947</v>
      </c>
      <c r="D243" s="27">
        <v>0</v>
      </c>
      <c r="E243" s="27">
        <v>0</v>
      </c>
      <c r="F243" s="29">
        <v>335567</v>
      </c>
      <c r="G243" s="29">
        <v>36641</v>
      </c>
      <c r="H243" s="29">
        <v>8147</v>
      </c>
      <c r="I243" s="27">
        <v>0</v>
      </c>
      <c r="J243" s="27">
        <v>0</v>
      </c>
      <c r="K243" s="27">
        <v>0</v>
      </c>
      <c r="L243" s="29">
        <v>5794.8222699999997</v>
      </c>
      <c r="M243" s="29">
        <v>380512.65625</v>
      </c>
      <c r="N243" s="27">
        <v>0</v>
      </c>
      <c r="O243" s="27">
        <v>0</v>
      </c>
      <c r="P243" s="29">
        <v>240468.10938000001</v>
      </c>
      <c r="Q243" s="29">
        <v>26232.318360000001</v>
      </c>
      <c r="R243" s="29">
        <v>5794.7768599999999</v>
      </c>
      <c r="S243" s="27">
        <v>0</v>
      </c>
      <c r="T243" s="27">
        <v>0</v>
      </c>
      <c r="U243" s="27">
        <v>0</v>
      </c>
      <c r="V243" s="29">
        <v>5794.8222699999997</v>
      </c>
      <c r="W243" s="29">
        <v>380512.65625</v>
      </c>
      <c r="X243" s="27">
        <v>0</v>
      </c>
      <c r="Y243" s="27">
        <v>0</v>
      </c>
      <c r="Z243" s="29">
        <v>240468.10938000001</v>
      </c>
      <c r="AA243" s="29">
        <v>26232.318360000001</v>
      </c>
      <c r="AB243" s="29">
        <v>5794.7768599999999</v>
      </c>
      <c r="AC243" s="27">
        <v>0</v>
      </c>
      <c r="AD243" s="27">
        <v>0</v>
      </c>
      <c r="AE243" s="27">
        <v>0</v>
      </c>
    </row>
    <row r="244" spans="1:31" ht="15">
      <c r="A244" s="28" t="s">
        <v>188</v>
      </c>
      <c r="B244" s="29">
        <v>99</v>
      </c>
      <c r="C244" s="29">
        <v>5597</v>
      </c>
      <c r="D244" s="27">
        <v>0</v>
      </c>
      <c r="E244" s="27">
        <v>0</v>
      </c>
      <c r="F244" s="29">
        <v>3238</v>
      </c>
      <c r="G244" s="29">
        <v>377</v>
      </c>
      <c r="H244" s="29">
        <v>99</v>
      </c>
      <c r="I244" s="27">
        <v>0</v>
      </c>
      <c r="J244" s="27">
        <v>0</v>
      </c>
      <c r="K244" s="27">
        <v>0</v>
      </c>
      <c r="L244" s="29">
        <v>73.908680000000004</v>
      </c>
      <c r="M244" s="29">
        <v>4062.4333499999998</v>
      </c>
      <c r="N244" s="27">
        <v>0</v>
      </c>
      <c r="O244" s="27">
        <v>0</v>
      </c>
      <c r="P244" s="29">
        <v>2366.1633299999999</v>
      </c>
      <c r="Q244" s="29">
        <v>279.1619</v>
      </c>
      <c r="R244" s="29">
        <v>73.908680000000004</v>
      </c>
      <c r="S244" s="27">
        <v>0</v>
      </c>
      <c r="T244" s="27">
        <v>0</v>
      </c>
      <c r="U244" s="27">
        <v>0</v>
      </c>
      <c r="V244" s="29">
        <v>73.908680000000004</v>
      </c>
      <c r="W244" s="29">
        <v>4062.4333499999998</v>
      </c>
      <c r="X244" s="27">
        <v>0</v>
      </c>
      <c r="Y244" s="27">
        <v>0</v>
      </c>
      <c r="Z244" s="29">
        <v>2366.1633299999999</v>
      </c>
      <c r="AA244" s="29">
        <v>279.1619</v>
      </c>
      <c r="AB244" s="29">
        <v>73.908680000000004</v>
      </c>
      <c r="AC244" s="27">
        <v>0</v>
      </c>
      <c r="AD244" s="27">
        <v>0</v>
      </c>
      <c r="AE244" s="27">
        <v>0</v>
      </c>
    </row>
    <row r="245" spans="1:31" ht="15">
      <c r="A245" s="28" t="s">
        <v>189</v>
      </c>
      <c r="B245" s="29">
        <v>14</v>
      </c>
      <c r="C245" s="29">
        <v>1608</v>
      </c>
      <c r="D245" s="27">
        <v>0</v>
      </c>
      <c r="E245" s="27">
        <v>0</v>
      </c>
      <c r="F245" s="29">
        <v>949</v>
      </c>
      <c r="G245" s="29">
        <v>94</v>
      </c>
      <c r="H245" s="29">
        <v>14</v>
      </c>
      <c r="I245" s="27">
        <v>0</v>
      </c>
      <c r="J245" s="27">
        <v>0</v>
      </c>
      <c r="K245" s="27">
        <v>0</v>
      </c>
      <c r="L245" s="29">
        <v>9.3863299999999992</v>
      </c>
      <c r="M245" s="29">
        <v>1185.77881</v>
      </c>
      <c r="N245" s="27">
        <v>0</v>
      </c>
      <c r="O245" s="27">
        <v>0</v>
      </c>
      <c r="P245" s="29">
        <v>701.93457000000001</v>
      </c>
      <c r="Q245" s="29">
        <v>66.464789999999994</v>
      </c>
      <c r="R245" s="29">
        <v>9.3863299999999992</v>
      </c>
      <c r="S245" s="27">
        <v>0</v>
      </c>
      <c r="T245" s="27">
        <v>0</v>
      </c>
      <c r="U245" s="27">
        <v>0</v>
      </c>
      <c r="V245" s="29">
        <v>9.3863299999999992</v>
      </c>
      <c r="W245" s="29">
        <v>1185.77881</v>
      </c>
      <c r="X245" s="27">
        <v>0</v>
      </c>
      <c r="Y245" s="27">
        <v>0</v>
      </c>
      <c r="Z245" s="29">
        <v>701.93457000000001</v>
      </c>
      <c r="AA245" s="29">
        <v>66.464789999999994</v>
      </c>
      <c r="AB245" s="29">
        <v>9.3863299999999992</v>
      </c>
      <c r="AC245" s="27">
        <v>0</v>
      </c>
      <c r="AD245" s="27">
        <v>0</v>
      </c>
      <c r="AE245" s="27">
        <v>0</v>
      </c>
    </row>
    <row r="246" spans="1:31" ht="15">
      <c r="A246" s="28" t="s">
        <v>190</v>
      </c>
      <c r="B246" s="29">
        <v>13</v>
      </c>
      <c r="C246" s="29">
        <v>587</v>
      </c>
      <c r="D246" s="27">
        <v>0</v>
      </c>
      <c r="E246" s="27">
        <v>0</v>
      </c>
      <c r="F246" s="29">
        <v>371</v>
      </c>
      <c r="G246" s="29">
        <v>38</v>
      </c>
      <c r="H246" s="29">
        <v>14</v>
      </c>
      <c r="I246" s="27">
        <v>0</v>
      </c>
      <c r="J246" s="27">
        <v>0</v>
      </c>
      <c r="K246" s="27">
        <v>0</v>
      </c>
      <c r="L246" s="29">
        <v>11.08642</v>
      </c>
      <c r="M246" s="29">
        <v>437.40920999999997</v>
      </c>
      <c r="N246" s="27">
        <v>0</v>
      </c>
      <c r="O246" s="27">
        <v>0</v>
      </c>
      <c r="P246" s="29">
        <v>279.59737999999999</v>
      </c>
      <c r="Q246" s="29">
        <v>26.756460000000001</v>
      </c>
      <c r="R246" s="29">
        <v>12.08642</v>
      </c>
      <c r="S246" s="27">
        <v>0</v>
      </c>
      <c r="T246" s="27">
        <v>0</v>
      </c>
      <c r="U246" s="27">
        <v>0</v>
      </c>
      <c r="V246" s="29">
        <v>11.08642</v>
      </c>
      <c r="W246" s="29">
        <v>437.40920999999997</v>
      </c>
      <c r="X246" s="27">
        <v>0</v>
      </c>
      <c r="Y246" s="27">
        <v>0</v>
      </c>
      <c r="Z246" s="29">
        <v>279.59737999999999</v>
      </c>
      <c r="AA246" s="29">
        <v>26.756460000000001</v>
      </c>
      <c r="AB246" s="29">
        <v>12.08642</v>
      </c>
      <c r="AC246" s="27">
        <v>0</v>
      </c>
      <c r="AD246" s="27">
        <v>0</v>
      </c>
      <c r="AE246" s="27">
        <v>0</v>
      </c>
    </row>
    <row r="247" spans="1:31" ht="15">
      <c r="A247" s="28" t="s">
        <v>4</v>
      </c>
      <c r="B247" s="29">
        <v>451</v>
      </c>
      <c r="C247" s="29">
        <v>31209</v>
      </c>
      <c r="D247" s="27">
        <v>0</v>
      </c>
      <c r="E247" s="27">
        <v>0</v>
      </c>
      <c r="F247" s="29">
        <v>19785</v>
      </c>
      <c r="G247" s="29">
        <v>2028</v>
      </c>
      <c r="H247" s="29">
        <v>451</v>
      </c>
      <c r="I247" s="27">
        <v>0</v>
      </c>
      <c r="J247" s="27">
        <v>0</v>
      </c>
      <c r="K247" s="27">
        <v>0</v>
      </c>
      <c r="L247" s="29">
        <v>325.69738999999998</v>
      </c>
      <c r="M247" s="29">
        <v>22511.126950000002</v>
      </c>
      <c r="N247" s="27">
        <v>0</v>
      </c>
      <c r="O247" s="27">
        <v>0</v>
      </c>
      <c r="P247" s="29">
        <v>14332.10254</v>
      </c>
      <c r="Q247" s="29">
        <v>1470.1458700000001</v>
      </c>
      <c r="R247" s="29">
        <v>325.69738999999998</v>
      </c>
      <c r="S247" s="27">
        <v>0</v>
      </c>
      <c r="T247" s="27">
        <v>0</v>
      </c>
      <c r="U247" s="27">
        <v>0</v>
      </c>
      <c r="V247" s="29">
        <v>325.69738999999998</v>
      </c>
      <c r="W247" s="29">
        <v>22511.126950000002</v>
      </c>
      <c r="X247" s="27">
        <v>0</v>
      </c>
      <c r="Y247" s="27">
        <v>0</v>
      </c>
      <c r="Z247" s="29">
        <v>14332.10254</v>
      </c>
      <c r="AA247" s="29">
        <v>1470.1458700000001</v>
      </c>
      <c r="AB247" s="29">
        <v>325.69738999999998</v>
      </c>
      <c r="AC247" s="27">
        <v>0</v>
      </c>
      <c r="AD247" s="27">
        <v>0</v>
      </c>
      <c r="AE247" s="27">
        <v>0</v>
      </c>
    </row>
    <row r="248" spans="1:31" ht="15">
      <c r="A248" s="28" t="s">
        <v>5</v>
      </c>
      <c r="B248" s="29">
        <v>31</v>
      </c>
      <c r="C248" s="29">
        <v>2598</v>
      </c>
      <c r="D248" s="27">
        <v>0</v>
      </c>
      <c r="E248" s="27">
        <v>0</v>
      </c>
      <c r="F248" s="29">
        <v>1645</v>
      </c>
      <c r="G248" s="29">
        <v>190</v>
      </c>
      <c r="H248" s="29">
        <v>31</v>
      </c>
      <c r="I248" s="27">
        <v>0</v>
      </c>
      <c r="J248" s="27">
        <v>0</v>
      </c>
      <c r="K248" s="27">
        <v>0</v>
      </c>
      <c r="L248" s="29">
        <v>20.600300000000001</v>
      </c>
      <c r="M248" s="29">
        <v>1913.8703599999999</v>
      </c>
      <c r="N248" s="27">
        <v>0</v>
      </c>
      <c r="O248" s="27">
        <v>0</v>
      </c>
      <c r="P248" s="29">
        <v>1215.01099</v>
      </c>
      <c r="Q248" s="29">
        <v>137.91878</v>
      </c>
      <c r="R248" s="29">
        <v>20.600300000000001</v>
      </c>
      <c r="S248" s="27">
        <v>0</v>
      </c>
      <c r="T248" s="27">
        <v>0</v>
      </c>
      <c r="U248" s="27">
        <v>0</v>
      </c>
      <c r="V248" s="29">
        <v>20.600300000000001</v>
      </c>
      <c r="W248" s="29">
        <v>1913.8703599999999</v>
      </c>
      <c r="X248" s="27">
        <v>0</v>
      </c>
      <c r="Y248" s="27">
        <v>0</v>
      </c>
      <c r="Z248" s="29">
        <v>1215.01099</v>
      </c>
      <c r="AA248" s="29">
        <v>137.91878</v>
      </c>
      <c r="AB248" s="29">
        <v>20.600300000000001</v>
      </c>
      <c r="AC248" s="27">
        <v>0</v>
      </c>
      <c r="AD248" s="27">
        <v>0</v>
      </c>
      <c r="AE248" s="27">
        <v>0</v>
      </c>
    </row>
    <row r="249" spans="1:31" ht="15">
      <c r="A249" s="28" t="s">
        <v>6</v>
      </c>
      <c r="B249" s="29">
        <v>616</v>
      </c>
      <c r="C249" s="29">
        <v>970</v>
      </c>
      <c r="D249" s="27">
        <v>0</v>
      </c>
      <c r="E249" s="27">
        <v>0</v>
      </c>
      <c r="F249" s="27">
        <v>0</v>
      </c>
      <c r="G249" s="29">
        <v>4226</v>
      </c>
      <c r="H249" s="29">
        <v>607</v>
      </c>
      <c r="I249" s="27">
        <v>0</v>
      </c>
      <c r="J249" s="27">
        <v>0</v>
      </c>
      <c r="K249" s="27">
        <v>0</v>
      </c>
      <c r="L249" s="29">
        <v>442.39267000000001</v>
      </c>
      <c r="M249" s="29">
        <v>702.49652000000003</v>
      </c>
      <c r="N249" s="27">
        <v>0</v>
      </c>
      <c r="O249" s="27">
        <v>0</v>
      </c>
      <c r="P249" s="27">
        <v>0</v>
      </c>
      <c r="Q249" s="29">
        <v>3049.1320799999999</v>
      </c>
      <c r="R249" s="29">
        <v>434.50533999999999</v>
      </c>
      <c r="S249" s="27">
        <v>0</v>
      </c>
      <c r="T249" s="27">
        <v>0</v>
      </c>
      <c r="U249" s="27">
        <v>0</v>
      </c>
      <c r="V249" s="29">
        <v>442.39267000000001</v>
      </c>
      <c r="W249" s="29">
        <v>702.49652000000003</v>
      </c>
      <c r="X249" s="27">
        <v>0</v>
      </c>
      <c r="Y249" s="27">
        <v>0</v>
      </c>
      <c r="Z249" s="27">
        <v>0</v>
      </c>
      <c r="AA249" s="29">
        <v>3049.1320799999999</v>
      </c>
      <c r="AB249" s="29">
        <v>434.50533999999999</v>
      </c>
      <c r="AC249" s="27">
        <v>0</v>
      </c>
      <c r="AD249" s="27">
        <v>0</v>
      </c>
      <c r="AE249" s="27">
        <v>0</v>
      </c>
    </row>
    <row r="250" spans="1:31" ht="15">
      <c r="A250" s="28" t="s">
        <v>7</v>
      </c>
      <c r="B250" s="29">
        <v>1136</v>
      </c>
      <c r="C250" s="29">
        <v>1708</v>
      </c>
      <c r="D250" s="27">
        <v>0</v>
      </c>
      <c r="E250" s="27">
        <v>0</v>
      </c>
      <c r="F250" s="27">
        <v>0</v>
      </c>
      <c r="G250" s="29">
        <v>70330</v>
      </c>
      <c r="H250" s="29">
        <v>1076</v>
      </c>
      <c r="I250" s="27">
        <v>0</v>
      </c>
      <c r="J250" s="27">
        <v>0</v>
      </c>
      <c r="K250" s="27">
        <v>0</v>
      </c>
      <c r="L250" s="29">
        <v>816.73022000000003</v>
      </c>
      <c r="M250" s="29">
        <v>1226.0349100000001</v>
      </c>
      <c r="N250" s="27">
        <v>0</v>
      </c>
      <c r="O250" s="27">
        <v>0</v>
      </c>
      <c r="P250" s="27">
        <v>0</v>
      </c>
      <c r="Q250" s="29">
        <v>48625.246090000001</v>
      </c>
      <c r="R250" s="29">
        <v>770.15039000000002</v>
      </c>
      <c r="S250" s="27">
        <v>0</v>
      </c>
      <c r="T250" s="27">
        <v>0</v>
      </c>
      <c r="U250" s="27">
        <v>0</v>
      </c>
      <c r="V250" s="29">
        <v>816.73022000000003</v>
      </c>
      <c r="W250" s="29">
        <v>1226.0349100000001</v>
      </c>
      <c r="X250" s="27">
        <v>0</v>
      </c>
      <c r="Y250" s="27">
        <v>0</v>
      </c>
      <c r="Z250" s="27">
        <v>0</v>
      </c>
      <c r="AA250" s="29">
        <v>48625.246090000001</v>
      </c>
      <c r="AB250" s="29">
        <v>770.15039000000002</v>
      </c>
      <c r="AC250" s="27">
        <v>0</v>
      </c>
      <c r="AD250" s="27">
        <v>0</v>
      </c>
      <c r="AE250" s="27">
        <v>0</v>
      </c>
    </row>
    <row r="251" spans="1:31" ht="15">
      <c r="A251" s="28" t="s">
        <v>7</v>
      </c>
      <c r="B251" s="29">
        <v>34</v>
      </c>
      <c r="C251" s="29">
        <v>47</v>
      </c>
      <c r="D251" s="27">
        <v>0</v>
      </c>
      <c r="E251" s="27">
        <v>0</v>
      </c>
      <c r="F251" s="27">
        <v>0</v>
      </c>
      <c r="G251" s="29">
        <v>1637</v>
      </c>
      <c r="H251" s="29">
        <v>32</v>
      </c>
      <c r="I251" s="27">
        <v>0</v>
      </c>
      <c r="J251" s="27">
        <v>0</v>
      </c>
      <c r="K251" s="27">
        <v>0</v>
      </c>
      <c r="L251" s="29">
        <v>26.342189999999999</v>
      </c>
      <c r="M251" s="29">
        <v>34.452620000000003</v>
      </c>
      <c r="N251" s="27">
        <v>0</v>
      </c>
      <c r="O251" s="27">
        <v>0</v>
      </c>
      <c r="P251" s="27">
        <v>0</v>
      </c>
      <c r="Q251" s="29">
        <v>1190.2762499999999</v>
      </c>
      <c r="R251" s="29">
        <v>24.977910000000001</v>
      </c>
      <c r="S251" s="27">
        <v>0</v>
      </c>
      <c r="T251" s="27">
        <v>0</v>
      </c>
      <c r="U251" s="27">
        <v>0</v>
      </c>
      <c r="V251" s="29">
        <v>26.342189999999999</v>
      </c>
      <c r="W251" s="29">
        <v>34.452620000000003</v>
      </c>
      <c r="X251" s="27">
        <v>0</v>
      </c>
      <c r="Y251" s="27">
        <v>0</v>
      </c>
      <c r="Z251" s="27">
        <v>0</v>
      </c>
      <c r="AA251" s="29">
        <v>1190.2762499999999</v>
      </c>
      <c r="AB251" s="29">
        <v>24.977910000000001</v>
      </c>
      <c r="AC251" s="27">
        <v>0</v>
      </c>
      <c r="AD251" s="27">
        <v>0</v>
      </c>
      <c r="AE251" s="27">
        <v>0</v>
      </c>
    </row>
    <row r="252" spans="1:31" ht="15">
      <c r="A252" s="28" t="s">
        <v>8</v>
      </c>
      <c r="B252" s="29">
        <v>6587</v>
      </c>
      <c r="C252" s="29">
        <v>9778</v>
      </c>
      <c r="D252" s="27">
        <v>0</v>
      </c>
      <c r="E252" s="27">
        <v>0</v>
      </c>
      <c r="F252" s="29">
        <v>9772</v>
      </c>
      <c r="G252" s="29">
        <v>1068</v>
      </c>
      <c r="H252" s="29">
        <v>6583</v>
      </c>
      <c r="I252" s="27">
        <v>0</v>
      </c>
      <c r="J252" s="27">
        <v>0</v>
      </c>
      <c r="K252" s="27">
        <v>0</v>
      </c>
      <c r="L252" s="29">
        <v>4733.2788099999998</v>
      </c>
      <c r="M252" s="29">
        <v>7039.9775399999999</v>
      </c>
      <c r="N252" s="27">
        <v>0</v>
      </c>
      <c r="O252" s="27">
        <v>0</v>
      </c>
      <c r="P252" s="29">
        <v>7074.7548800000004</v>
      </c>
      <c r="Q252" s="29">
        <v>773.30609000000004</v>
      </c>
      <c r="R252" s="29">
        <v>4729.9809599999999</v>
      </c>
      <c r="S252" s="27">
        <v>0</v>
      </c>
      <c r="T252" s="27">
        <v>0</v>
      </c>
      <c r="U252" s="27">
        <v>0</v>
      </c>
      <c r="V252" s="29">
        <v>4733.2788099999998</v>
      </c>
      <c r="W252" s="29">
        <v>7039.9775399999999</v>
      </c>
      <c r="X252" s="27">
        <v>0</v>
      </c>
      <c r="Y252" s="27">
        <v>0</v>
      </c>
      <c r="Z252" s="29">
        <v>7074.7548800000004</v>
      </c>
      <c r="AA252" s="29">
        <v>773.30609000000004</v>
      </c>
      <c r="AB252" s="29">
        <v>4729.9809599999999</v>
      </c>
      <c r="AC252" s="27">
        <v>0</v>
      </c>
      <c r="AD252" s="27">
        <v>0</v>
      </c>
      <c r="AE252" s="27">
        <v>0</v>
      </c>
    </row>
    <row r="253" spans="1:31" ht="15">
      <c r="A253" s="28" t="s">
        <v>9</v>
      </c>
      <c r="B253" s="29">
        <v>2575</v>
      </c>
      <c r="C253" s="29">
        <v>3912</v>
      </c>
      <c r="D253" s="27">
        <v>0</v>
      </c>
      <c r="E253" s="27">
        <v>0</v>
      </c>
      <c r="F253" s="29">
        <v>3875</v>
      </c>
      <c r="G253" s="29">
        <v>419</v>
      </c>
      <c r="H253" s="29">
        <v>2580</v>
      </c>
      <c r="I253" s="27">
        <v>0</v>
      </c>
      <c r="J253" s="27">
        <v>0</v>
      </c>
      <c r="K253" s="27">
        <v>0</v>
      </c>
      <c r="L253" s="29">
        <v>1841.6532</v>
      </c>
      <c r="M253" s="29">
        <v>2851.1911599999999</v>
      </c>
      <c r="N253" s="27">
        <v>0</v>
      </c>
      <c r="O253" s="27">
        <v>0</v>
      </c>
      <c r="P253" s="29">
        <v>2827.10376</v>
      </c>
      <c r="Q253" s="29">
        <v>303.52359000000001</v>
      </c>
      <c r="R253" s="29">
        <v>1844.89319</v>
      </c>
      <c r="S253" s="27">
        <v>0</v>
      </c>
      <c r="T253" s="27">
        <v>0</v>
      </c>
      <c r="U253" s="27">
        <v>0</v>
      </c>
      <c r="V253" s="29">
        <v>1841.6532</v>
      </c>
      <c r="W253" s="29">
        <v>2851.1911599999999</v>
      </c>
      <c r="X253" s="27">
        <v>0</v>
      </c>
      <c r="Y253" s="27">
        <v>0</v>
      </c>
      <c r="Z253" s="29">
        <v>2827.10376</v>
      </c>
      <c r="AA253" s="29">
        <v>303.52359000000001</v>
      </c>
      <c r="AB253" s="29">
        <v>1844.89319</v>
      </c>
      <c r="AC253" s="27">
        <v>0</v>
      </c>
      <c r="AD253" s="27">
        <v>0</v>
      </c>
      <c r="AE253" s="27">
        <v>0</v>
      </c>
    </row>
    <row r="254" spans="1:31" ht="15">
      <c r="A254" s="28" t="s">
        <v>10</v>
      </c>
      <c r="B254" s="29">
        <v>2683</v>
      </c>
      <c r="C254" s="29">
        <v>3772</v>
      </c>
      <c r="D254" s="27">
        <v>0</v>
      </c>
      <c r="E254" s="27">
        <v>0</v>
      </c>
      <c r="F254" s="29">
        <v>3891</v>
      </c>
      <c r="G254" s="29">
        <v>387</v>
      </c>
      <c r="H254" s="29">
        <v>2687</v>
      </c>
      <c r="I254" s="27">
        <v>0</v>
      </c>
      <c r="J254" s="27">
        <v>0</v>
      </c>
      <c r="K254" s="27">
        <v>0</v>
      </c>
      <c r="L254" s="29">
        <v>1955.7034900000001</v>
      </c>
      <c r="M254" s="29">
        <v>2724.0485800000001</v>
      </c>
      <c r="N254" s="27">
        <v>0</v>
      </c>
      <c r="O254" s="27">
        <v>0</v>
      </c>
      <c r="P254" s="29">
        <v>2845.3017599999998</v>
      </c>
      <c r="Q254" s="29">
        <v>283.48361</v>
      </c>
      <c r="R254" s="29">
        <v>1959.7947999999999</v>
      </c>
      <c r="S254" s="27">
        <v>0</v>
      </c>
      <c r="T254" s="27">
        <v>0</v>
      </c>
      <c r="U254" s="27">
        <v>0</v>
      </c>
      <c r="V254" s="29">
        <v>1955.7034900000001</v>
      </c>
      <c r="W254" s="29">
        <v>2724.0485800000001</v>
      </c>
      <c r="X254" s="27">
        <v>0</v>
      </c>
      <c r="Y254" s="27">
        <v>0</v>
      </c>
      <c r="Z254" s="29">
        <v>2845.3017599999998</v>
      </c>
      <c r="AA254" s="29">
        <v>283.48361</v>
      </c>
      <c r="AB254" s="29">
        <v>1959.7947999999999</v>
      </c>
      <c r="AC254" s="27">
        <v>0</v>
      </c>
      <c r="AD254" s="27">
        <v>0</v>
      </c>
      <c r="AE254" s="27">
        <v>0</v>
      </c>
    </row>
    <row r="255" spans="1:31" ht="15">
      <c r="A255" s="28" t="s">
        <v>11</v>
      </c>
      <c r="B255" s="29">
        <v>1220</v>
      </c>
      <c r="C255" s="29">
        <v>1800</v>
      </c>
      <c r="D255" s="27">
        <v>0</v>
      </c>
      <c r="E255" s="27">
        <v>0</v>
      </c>
      <c r="F255" s="29">
        <v>1781</v>
      </c>
      <c r="G255" s="29">
        <v>213</v>
      </c>
      <c r="H255" s="29">
        <v>1225</v>
      </c>
      <c r="I255" s="27">
        <v>0</v>
      </c>
      <c r="J255" s="27">
        <v>0</v>
      </c>
      <c r="K255" s="27">
        <v>0</v>
      </c>
      <c r="L255" s="29">
        <v>886.84295999999995</v>
      </c>
      <c r="M255" s="29">
        <v>1314.0542</v>
      </c>
      <c r="N255" s="27">
        <v>0</v>
      </c>
      <c r="O255" s="27">
        <v>0</v>
      </c>
      <c r="P255" s="29">
        <v>1307.7650100000001</v>
      </c>
      <c r="Q255" s="29">
        <v>155.25033999999999</v>
      </c>
      <c r="R255" s="29">
        <v>891.17902000000004</v>
      </c>
      <c r="S255" s="27">
        <v>0</v>
      </c>
      <c r="T255" s="27">
        <v>0</v>
      </c>
      <c r="U255" s="27">
        <v>0</v>
      </c>
      <c r="V255" s="29">
        <v>886.84295999999995</v>
      </c>
      <c r="W255" s="29">
        <v>1314.0542</v>
      </c>
      <c r="X255" s="27">
        <v>0</v>
      </c>
      <c r="Y255" s="27">
        <v>0</v>
      </c>
      <c r="Z255" s="29">
        <v>1307.7650100000001</v>
      </c>
      <c r="AA255" s="29">
        <v>155.25033999999999</v>
      </c>
      <c r="AB255" s="29">
        <v>891.17902000000004</v>
      </c>
      <c r="AC255" s="27">
        <v>0</v>
      </c>
      <c r="AD255" s="27">
        <v>0</v>
      </c>
      <c r="AE255" s="27">
        <v>0</v>
      </c>
    </row>
    <row r="256" spans="1:31" ht="15">
      <c r="A256" s="28" t="s">
        <v>12</v>
      </c>
      <c r="B256" s="29">
        <v>196</v>
      </c>
      <c r="C256" s="29">
        <v>188</v>
      </c>
      <c r="D256" s="27">
        <v>0</v>
      </c>
      <c r="E256" s="27">
        <v>0</v>
      </c>
      <c r="F256" s="27">
        <v>0</v>
      </c>
      <c r="G256" s="29">
        <v>1295</v>
      </c>
      <c r="H256" s="29">
        <v>196</v>
      </c>
      <c r="I256" s="27">
        <v>0</v>
      </c>
      <c r="J256" s="27">
        <v>0</v>
      </c>
      <c r="K256" s="27">
        <v>0</v>
      </c>
      <c r="L256" s="29">
        <v>147.78464</v>
      </c>
      <c r="M256" s="29">
        <v>138.21089000000001</v>
      </c>
      <c r="N256" s="27">
        <v>0</v>
      </c>
      <c r="O256" s="27">
        <v>0</v>
      </c>
      <c r="P256" s="27">
        <v>0</v>
      </c>
      <c r="Q256" s="29">
        <v>951.29327000000001</v>
      </c>
      <c r="R256" s="29">
        <v>148.08573999999999</v>
      </c>
      <c r="S256" s="27">
        <v>0</v>
      </c>
      <c r="T256" s="27">
        <v>0</v>
      </c>
      <c r="U256" s="27">
        <v>0</v>
      </c>
      <c r="V256" s="29">
        <v>147.78464</v>
      </c>
      <c r="W256" s="29">
        <v>138.21089000000001</v>
      </c>
      <c r="X256" s="27">
        <v>0</v>
      </c>
      <c r="Y256" s="27">
        <v>0</v>
      </c>
      <c r="Z256" s="27">
        <v>0</v>
      </c>
      <c r="AA256" s="29">
        <v>951.29327000000001</v>
      </c>
      <c r="AB256" s="29">
        <v>148.08573999999999</v>
      </c>
      <c r="AC256" s="27">
        <v>0</v>
      </c>
      <c r="AD256" s="27">
        <v>0</v>
      </c>
      <c r="AE256" s="27">
        <v>0</v>
      </c>
    </row>
    <row r="257" spans="1:31" ht="15">
      <c r="A257" s="28" t="s">
        <v>13</v>
      </c>
      <c r="B257" s="29">
        <v>63</v>
      </c>
      <c r="C257" s="29">
        <v>84</v>
      </c>
      <c r="D257" s="27">
        <v>0</v>
      </c>
      <c r="E257" s="27">
        <v>0</v>
      </c>
      <c r="F257" s="27">
        <v>0</v>
      </c>
      <c r="G257" s="29">
        <v>3565</v>
      </c>
      <c r="H257" s="29">
        <v>61</v>
      </c>
      <c r="I257" s="27">
        <v>0</v>
      </c>
      <c r="J257" s="27">
        <v>0</v>
      </c>
      <c r="K257" s="27">
        <v>0</v>
      </c>
      <c r="L257" s="29">
        <v>47.892429999999997</v>
      </c>
      <c r="M257" s="29">
        <v>63.647449999999999</v>
      </c>
      <c r="N257" s="27">
        <v>0</v>
      </c>
      <c r="O257" s="27">
        <v>0</v>
      </c>
      <c r="P257" s="27">
        <v>0</v>
      </c>
      <c r="Q257" s="29">
        <v>2561.6543000000001</v>
      </c>
      <c r="R257" s="29">
        <v>46.13214</v>
      </c>
      <c r="S257" s="27">
        <v>0</v>
      </c>
      <c r="T257" s="27">
        <v>0</v>
      </c>
      <c r="U257" s="27">
        <v>0</v>
      </c>
      <c r="V257" s="29">
        <v>47.892429999999997</v>
      </c>
      <c r="W257" s="29">
        <v>63.647449999999999</v>
      </c>
      <c r="X257" s="27">
        <v>0</v>
      </c>
      <c r="Y257" s="27">
        <v>0</v>
      </c>
      <c r="Z257" s="27">
        <v>0</v>
      </c>
      <c r="AA257" s="29">
        <v>2561.6543000000001</v>
      </c>
      <c r="AB257" s="29">
        <v>46.13214</v>
      </c>
      <c r="AC257" s="27">
        <v>0</v>
      </c>
      <c r="AD257" s="27">
        <v>0</v>
      </c>
      <c r="AE257" s="27">
        <v>0</v>
      </c>
    </row>
    <row r="258" spans="1:31" ht="15">
      <c r="A258" s="28" t="s">
        <v>14</v>
      </c>
      <c r="B258" s="29">
        <v>5332</v>
      </c>
      <c r="C258" s="29">
        <v>5386</v>
      </c>
      <c r="D258" s="27">
        <v>0</v>
      </c>
      <c r="E258" s="27">
        <v>0</v>
      </c>
      <c r="F258" s="29">
        <v>7087</v>
      </c>
      <c r="G258" s="29">
        <v>798</v>
      </c>
      <c r="H258" s="29">
        <v>5339</v>
      </c>
      <c r="I258" s="27">
        <v>0</v>
      </c>
      <c r="J258" s="27">
        <v>0</v>
      </c>
      <c r="K258" s="27">
        <v>0</v>
      </c>
      <c r="L258" s="29">
        <v>3901.4321300000001</v>
      </c>
      <c r="M258" s="29">
        <v>3940.0539600000002</v>
      </c>
      <c r="N258" s="27">
        <v>0</v>
      </c>
      <c r="O258" s="27">
        <v>0</v>
      </c>
      <c r="P258" s="29">
        <v>5217.50342</v>
      </c>
      <c r="Q258" s="29">
        <v>574.04163000000005</v>
      </c>
      <c r="R258" s="29">
        <v>3906.9892599999998</v>
      </c>
      <c r="S258" s="27">
        <v>0</v>
      </c>
      <c r="T258" s="27">
        <v>0</v>
      </c>
      <c r="U258" s="27">
        <v>0</v>
      </c>
      <c r="V258" s="29">
        <v>3901.4321300000001</v>
      </c>
      <c r="W258" s="29">
        <v>3940.0539600000002</v>
      </c>
      <c r="X258" s="27">
        <v>0</v>
      </c>
      <c r="Y258" s="27">
        <v>0</v>
      </c>
      <c r="Z258" s="29">
        <v>5217.50342</v>
      </c>
      <c r="AA258" s="29">
        <v>574.04163000000005</v>
      </c>
      <c r="AB258" s="29">
        <v>3906.9892599999998</v>
      </c>
      <c r="AC258" s="27">
        <v>0</v>
      </c>
      <c r="AD258" s="27">
        <v>0</v>
      </c>
      <c r="AE258" s="27">
        <v>0</v>
      </c>
    </row>
    <row r="259" spans="1:31" ht="15">
      <c r="A259" s="28" t="s">
        <v>15</v>
      </c>
      <c r="B259" s="29">
        <v>6379</v>
      </c>
      <c r="C259" s="29">
        <v>6454</v>
      </c>
      <c r="D259" s="27">
        <v>0</v>
      </c>
      <c r="E259" s="27">
        <v>0</v>
      </c>
      <c r="F259" s="29">
        <v>8508</v>
      </c>
      <c r="G259" s="29">
        <v>922</v>
      </c>
      <c r="H259" s="29">
        <v>6385</v>
      </c>
      <c r="I259" s="27">
        <v>0</v>
      </c>
      <c r="J259" s="27">
        <v>0</v>
      </c>
      <c r="K259" s="27">
        <v>0</v>
      </c>
      <c r="L259" s="29">
        <v>4643.2055700000001</v>
      </c>
      <c r="M259" s="29">
        <v>4715.7031299999999</v>
      </c>
      <c r="N259" s="27">
        <v>0</v>
      </c>
      <c r="O259" s="27">
        <v>0</v>
      </c>
      <c r="P259" s="29">
        <v>6236.3867200000004</v>
      </c>
      <c r="Q259" s="29">
        <v>678.22522000000004</v>
      </c>
      <c r="R259" s="29">
        <v>4647.59717</v>
      </c>
      <c r="S259" s="27">
        <v>0</v>
      </c>
      <c r="T259" s="27">
        <v>0</v>
      </c>
      <c r="U259" s="27">
        <v>0</v>
      </c>
      <c r="V259" s="29">
        <v>4643.2055700000001</v>
      </c>
      <c r="W259" s="29">
        <v>4715.7031299999999</v>
      </c>
      <c r="X259" s="27">
        <v>0</v>
      </c>
      <c r="Y259" s="27">
        <v>0</v>
      </c>
      <c r="Z259" s="29">
        <v>6236.3867200000004</v>
      </c>
      <c r="AA259" s="29">
        <v>678.22522000000004</v>
      </c>
      <c r="AB259" s="29">
        <v>4647.59717</v>
      </c>
      <c r="AC259" s="27">
        <v>0</v>
      </c>
      <c r="AD259" s="27">
        <v>0</v>
      </c>
      <c r="AE259" s="27">
        <v>0</v>
      </c>
    </row>
    <row r="260" spans="1:31" ht="15">
      <c r="A260" s="28" t="s">
        <v>16</v>
      </c>
      <c r="B260" s="29">
        <v>2900</v>
      </c>
      <c r="C260" s="29">
        <v>2971</v>
      </c>
      <c r="D260" s="27">
        <v>0</v>
      </c>
      <c r="E260" s="27">
        <v>0</v>
      </c>
      <c r="F260" s="29">
        <v>3858</v>
      </c>
      <c r="G260" s="29">
        <v>417</v>
      </c>
      <c r="H260" s="29">
        <v>2906</v>
      </c>
      <c r="I260" s="27">
        <v>0</v>
      </c>
      <c r="J260" s="27">
        <v>0</v>
      </c>
      <c r="K260" s="27">
        <v>0</v>
      </c>
      <c r="L260" s="29">
        <v>2150.1223100000002</v>
      </c>
      <c r="M260" s="29">
        <v>2173.7656299999999</v>
      </c>
      <c r="N260" s="27">
        <v>0</v>
      </c>
      <c r="O260" s="27">
        <v>0</v>
      </c>
      <c r="P260" s="29">
        <v>2859.4953599999999</v>
      </c>
      <c r="Q260" s="29">
        <v>308.84386999999998</v>
      </c>
      <c r="R260" s="29">
        <v>2154.5231899999999</v>
      </c>
      <c r="S260" s="27">
        <v>0</v>
      </c>
      <c r="T260" s="27">
        <v>0</v>
      </c>
      <c r="U260" s="27">
        <v>0</v>
      </c>
      <c r="V260" s="29">
        <v>2150.1223100000002</v>
      </c>
      <c r="W260" s="29">
        <v>2173.7656299999999</v>
      </c>
      <c r="X260" s="27">
        <v>0</v>
      </c>
      <c r="Y260" s="27">
        <v>0</v>
      </c>
      <c r="Z260" s="29">
        <v>2859.4953599999999</v>
      </c>
      <c r="AA260" s="29">
        <v>308.84386999999998</v>
      </c>
      <c r="AB260" s="29">
        <v>2154.5231899999999</v>
      </c>
      <c r="AC260" s="27">
        <v>0</v>
      </c>
      <c r="AD260" s="27">
        <v>0</v>
      </c>
      <c r="AE260" s="27">
        <v>0</v>
      </c>
    </row>
    <row r="261" spans="1:31" ht="15">
      <c r="A261" s="28" t="s">
        <v>17</v>
      </c>
      <c r="B261" s="29">
        <v>55</v>
      </c>
      <c r="C261" s="29">
        <v>19</v>
      </c>
      <c r="D261" s="27">
        <v>0</v>
      </c>
      <c r="E261" s="27">
        <v>0</v>
      </c>
      <c r="F261" s="27">
        <v>0</v>
      </c>
      <c r="G261" s="29">
        <v>524</v>
      </c>
      <c r="H261" s="29">
        <v>55</v>
      </c>
      <c r="I261" s="27">
        <v>0</v>
      </c>
      <c r="J261" s="27">
        <v>0</v>
      </c>
      <c r="K261" s="27">
        <v>0</v>
      </c>
      <c r="L261" s="29">
        <v>40.32929</v>
      </c>
      <c r="M261" s="29">
        <v>12.890750000000001</v>
      </c>
      <c r="N261" s="27">
        <v>0</v>
      </c>
      <c r="O261" s="27">
        <v>0</v>
      </c>
      <c r="P261" s="27">
        <v>0</v>
      </c>
      <c r="Q261" s="29">
        <v>400.01929000000001</v>
      </c>
      <c r="R261" s="29">
        <v>40.086489999999998</v>
      </c>
      <c r="S261" s="27">
        <v>0</v>
      </c>
      <c r="T261" s="27">
        <v>0</v>
      </c>
      <c r="U261" s="27">
        <v>0</v>
      </c>
      <c r="V261" s="29">
        <v>40.32929</v>
      </c>
      <c r="W261" s="29">
        <v>12.890750000000001</v>
      </c>
      <c r="X261" s="27">
        <v>0</v>
      </c>
      <c r="Y261" s="27">
        <v>0</v>
      </c>
      <c r="Z261" s="27">
        <v>0</v>
      </c>
      <c r="AA261" s="29">
        <v>400.01929000000001</v>
      </c>
      <c r="AB261" s="29">
        <v>40.086489999999998</v>
      </c>
      <c r="AC261" s="27">
        <v>0</v>
      </c>
      <c r="AD261" s="27">
        <v>0</v>
      </c>
      <c r="AE261" s="27">
        <v>0</v>
      </c>
    </row>
    <row r="262" spans="1:31" ht="15">
      <c r="A262" s="28" t="s">
        <v>18</v>
      </c>
      <c r="B262" s="29">
        <v>25064</v>
      </c>
      <c r="C262" s="29">
        <v>8269</v>
      </c>
      <c r="D262" s="27">
        <v>0</v>
      </c>
      <c r="E262" s="27">
        <v>0</v>
      </c>
      <c r="F262" s="29">
        <v>26003</v>
      </c>
      <c r="G262" s="29">
        <v>2752</v>
      </c>
      <c r="H262" s="29">
        <v>25085</v>
      </c>
      <c r="I262" s="27">
        <v>0</v>
      </c>
      <c r="J262" s="27">
        <v>0</v>
      </c>
      <c r="K262" s="27">
        <v>0</v>
      </c>
      <c r="L262" s="29">
        <v>18770.978520000001</v>
      </c>
      <c r="M262" s="29">
        <v>6202.2182599999996</v>
      </c>
      <c r="N262" s="27">
        <v>0</v>
      </c>
      <c r="O262" s="27">
        <v>0</v>
      </c>
      <c r="P262" s="29">
        <v>19550.697270000001</v>
      </c>
      <c r="Q262" s="29">
        <v>2053.8481400000001</v>
      </c>
      <c r="R262" s="29">
        <v>18787.947270000001</v>
      </c>
      <c r="S262" s="27">
        <v>0</v>
      </c>
      <c r="T262" s="27">
        <v>0</v>
      </c>
      <c r="U262" s="27">
        <v>0</v>
      </c>
      <c r="V262" s="29">
        <v>18770.978520000001</v>
      </c>
      <c r="W262" s="29">
        <v>6202.2182599999996</v>
      </c>
      <c r="X262" s="27">
        <v>0</v>
      </c>
      <c r="Y262" s="27">
        <v>0</v>
      </c>
      <c r="Z262" s="29">
        <v>19550.697270000001</v>
      </c>
      <c r="AA262" s="29">
        <v>2053.8481400000001</v>
      </c>
      <c r="AB262" s="29">
        <v>18787.947270000001</v>
      </c>
      <c r="AC262" s="27">
        <v>0</v>
      </c>
      <c r="AD262" s="27">
        <v>0</v>
      </c>
      <c r="AE262" s="27">
        <v>0</v>
      </c>
    </row>
    <row r="263" spans="1:31" ht="15">
      <c r="A263" s="28" t="s">
        <v>19</v>
      </c>
      <c r="B263" s="29">
        <v>9757</v>
      </c>
      <c r="C263" s="29">
        <v>3320</v>
      </c>
      <c r="D263" s="27">
        <v>0</v>
      </c>
      <c r="E263" s="27">
        <v>0</v>
      </c>
      <c r="F263" s="29">
        <v>10141</v>
      </c>
      <c r="G263" s="29">
        <v>1149</v>
      </c>
      <c r="H263" s="29">
        <v>9774</v>
      </c>
      <c r="I263" s="27">
        <v>0</v>
      </c>
      <c r="J263" s="27">
        <v>0</v>
      </c>
      <c r="K263" s="27">
        <v>0</v>
      </c>
      <c r="L263" s="29">
        <v>7207.2763699999996</v>
      </c>
      <c r="M263" s="29">
        <v>2455.08862</v>
      </c>
      <c r="N263" s="27">
        <v>0</v>
      </c>
      <c r="O263" s="27">
        <v>0</v>
      </c>
      <c r="P263" s="29">
        <v>7519.9086900000002</v>
      </c>
      <c r="Q263" s="29">
        <v>859.10913000000005</v>
      </c>
      <c r="R263" s="29">
        <v>7220.3647499999997</v>
      </c>
      <c r="S263" s="27">
        <v>0</v>
      </c>
      <c r="T263" s="27">
        <v>0</v>
      </c>
      <c r="U263" s="27">
        <v>0</v>
      </c>
      <c r="V263" s="29">
        <v>7207.2763699999996</v>
      </c>
      <c r="W263" s="29">
        <v>2455.08862</v>
      </c>
      <c r="X263" s="27">
        <v>0</v>
      </c>
      <c r="Y263" s="27">
        <v>0</v>
      </c>
      <c r="Z263" s="29">
        <v>7519.9086900000002</v>
      </c>
      <c r="AA263" s="29">
        <v>859.10913000000005</v>
      </c>
      <c r="AB263" s="29">
        <v>7220.3647499999997</v>
      </c>
      <c r="AC263" s="27">
        <v>0</v>
      </c>
      <c r="AD263" s="27">
        <v>0</v>
      </c>
      <c r="AE263" s="27">
        <v>0</v>
      </c>
    </row>
    <row r="264" spans="1:31" ht="15">
      <c r="A264" s="28" t="s">
        <v>20</v>
      </c>
      <c r="B264" s="29">
        <v>1111</v>
      </c>
      <c r="C264" s="29">
        <v>402</v>
      </c>
      <c r="D264" s="27">
        <v>0</v>
      </c>
      <c r="E264" s="27">
        <v>0</v>
      </c>
      <c r="F264" s="29">
        <v>1173</v>
      </c>
      <c r="G264" s="29">
        <v>128</v>
      </c>
      <c r="H264" s="29">
        <v>1114</v>
      </c>
      <c r="I264" s="27">
        <v>0</v>
      </c>
      <c r="J264" s="27">
        <v>0</v>
      </c>
      <c r="K264" s="27">
        <v>0</v>
      </c>
      <c r="L264" s="29">
        <v>835.37230999999997</v>
      </c>
      <c r="M264" s="29">
        <v>305.12592000000001</v>
      </c>
      <c r="N264" s="27">
        <v>0</v>
      </c>
      <c r="O264" s="27">
        <v>0</v>
      </c>
      <c r="P264" s="29">
        <v>886.78332999999998</v>
      </c>
      <c r="Q264" s="29">
        <v>96.753</v>
      </c>
      <c r="R264" s="29">
        <v>837.48779000000002</v>
      </c>
      <c r="S264" s="27">
        <v>0</v>
      </c>
      <c r="T264" s="27">
        <v>0</v>
      </c>
      <c r="U264" s="27">
        <v>0</v>
      </c>
      <c r="V264" s="29">
        <v>835.37230999999997</v>
      </c>
      <c r="W264" s="29">
        <v>305.12592000000001</v>
      </c>
      <c r="X264" s="27">
        <v>0</v>
      </c>
      <c r="Y264" s="27">
        <v>0</v>
      </c>
      <c r="Z264" s="29">
        <v>886.78332999999998</v>
      </c>
      <c r="AA264" s="29">
        <v>96.753</v>
      </c>
      <c r="AB264" s="29">
        <v>837.48779000000002</v>
      </c>
      <c r="AC264" s="27">
        <v>0</v>
      </c>
      <c r="AD264" s="27">
        <v>0</v>
      </c>
      <c r="AE264" s="27">
        <v>0</v>
      </c>
    </row>
    <row r="265" spans="1:31" ht="15">
      <c r="A265" s="28" t="s">
        <v>21</v>
      </c>
      <c r="B265" s="29">
        <v>591</v>
      </c>
      <c r="C265" s="29">
        <v>206</v>
      </c>
      <c r="D265" s="27">
        <v>0</v>
      </c>
      <c r="E265" s="27">
        <v>0</v>
      </c>
      <c r="F265" s="29">
        <v>614</v>
      </c>
      <c r="G265" s="29">
        <v>63</v>
      </c>
      <c r="H265" s="29">
        <v>591</v>
      </c>
      <c r="I265" s="27">
        <v>0</v>
      </c>
      <c r="J265" s="27">
        <v>0</v>
      </c>
      <c r="K265" s="27">
        <v>0</v>
      </c>
      <c r="L265" s="29">
        <v>450.13458000000003</v>
      </c>
      <c r="M265" s="29">
        <v>156.36827</v>
      </c>
      <c r="N265" s="27">
        <v>0</v>
      </c>
      <c r="O265" s="27">
        <v>0</v>
      </c>
      <c r="P265" s="29">
        <v>468.89413000000002</v>
      </c>
      <c r="Q265" s="29">
        <v>45.955590000000001</v>
      </c>
      <c r="R265" s="29">
        <v>450.13458000000003</v>
      </c>
      <c r="S265" s="27">
        <v>0</v>
      </c>
      <c r="T265" s="27">
        <v>0</v>
      </c>
      <c r="U265" s="27">
        <v>0</v>
      </c>
      <c r="V265" s="29">
        <v>450.13458000000003</v>
      </c>
      <c r="W265" s="29">
        <v>156.36827</v>
      </c>
      <c r="X265" s="27">
        <v>0</v>
      </c>
      <c r="Y265" s="27">
        <v>0</v>
      </c>
      <c r="Z265" s="29">
        <v>468.89413000000002</v>
      </c>
      <c r="AA265" s="29">
        <v>45.955590000000001</v>
      </c>
      <c r="AB265" s="29">
        <v>450.13458000000003</v>
      </c>
      <c r="AC265" s="27">
        <v>0</v>
      </c>
      <c r="AD265" s="27">
        <v>0</v>
      </c>
      <c r="AE265" s="27">
        <v>0</v>
      </c>
    </row>
    <row r="266" spans="1:31" ht="15">
      <c r="A266" s="28" t="s">
        <v>22</v>
      </c>
      <c r="B266" s="29">
        <v>195</v>
      </c>
      <c r="C266" s="29">
        <v>57</v>
      </c>
      <c r="D266" s="27">
        <v>0</v>
      </c>
      <c r="E266" s="27">
        <v>0</v>
      </c>
      <c r="F266" s="29">
        <v>198</v>
      </c>
      <c r="G266" s="29">
        <v>24</v>
      </c>
      <c r="H266" s="29">
        <v>195</v>
      </c>
      <c r="I266" s="27">
        <v>0</v>
      </c>
      <c r="J266" s="27">
        <v>0</v>
      </c>
      <c r="K266" s="27">
        <v>0</v>
      </c>
      <c r="L266" s="29">
        <v>140.97575000000001</v>
      </c>
      <c r="M266" s="29">
        <v>41.712820000000001</v>
      </c>
      <c r="N266" s="27">
        <v>0</v>
      </c>
      <c r="O266" s="27">
        <v>0</v>
      </c>
      <c r="P266" s="29">
        <v>145.18265</v>
      </c>
      <c r="Q266" s="29">
        <v>18.508130000000001</v>
      </c>
      <c r="R266" s="29">
        <v>140.95137</v>
      </c>
      <c r="S266" s="27">
        <v>0</v>
      </c>
      <c r="T266" s="27">
        <v>0</v>
      </c>
      <c r="U266" s="27">
        <v>0</v>
      </c>
      <c r="V266" s="29">
        <v>140.97575000000001</v>
      </c>
      <c r="W266" s="29">
        <v>41.712820000000001</v>
      </c>
      <c r="X266" s="27">
        <v>0</v>
      </c>
      <c r="Y266" s="27">
        <v>0</v>
      </c>
      <c r="Z266" s="29">
        <v>145.18265</v>
      </c>
      <c r="AA266" s="29">
        <v>18.508130000000001</v>
      </c>
      <c r="AB266" s="29">
        <v>140.95137</v>
      </c>
      <c r="AC266" s="27">
        <v>0</v>
      </c>
      <c r="AD266" s="27">
        <v>0</v>
      </c>
      <c r="AE266" s="27">
        <v>0</v>
      </c>
    </row>
    <row r="267" spans="1:31" ht="15">
      <c r="A267" s="28" t="s">
        <v>23</v>
      </c>
      <c r="B267" s="27">
        <v>0</v>
      </c>
      <c r="C267" s="27">
        <v>0</v>
      </c>
      <c r="D267" s="27">
        <v>0</v>
      </c>
      <c r="E267" s="27">
        <v>0</v>
      </c>
      <c r="F267" s="27">
        <v>0</v>
      </c>
      <c r="G267" s="27">
        <v>0</v>
      </c>
      <c r="H267" s="27">
        <v>0</v>
      </c>
      <c r="I267" s="27">
        <v>0</v>
      </c>
      <c r="J267" s="27">
        <v>0</v>
      </c>
      <c r="K267" s="27">
        <v>0</v>
      </c>
      <c r="L267" s="27">
        <v>0</v>
      </c>
      <c r="M267" s="27">
        <v>0</v>
      </c>
      <c r="N267" s="27">
        <v>0</v>
      </c>
      <c r="O267" s="27">
        <v>0</v>
      </c>
      <c r="P267" s="27">
        <v>0</v>
      </c>
      <c r="Q267" s="27">
        <v>0</v>
      </c>
      <c r="R267" s="27">
        <v>0</v>
      </c>
      <c r="S267" s="27">
        <v>0</v>
      </c>
      <c r="T267" s="27">
        <v>0</v>
      </c>
      <c r="U267" s="27">
        <v>0</v>
      </c>
      <c r="V267" s="27">
        <v>0</v>
      </c>
      <c r="W267" s="27">
        <v>0</v>
      </c>
      <c r="X267" s="27">
        <v>0</v>
      </c>
      <c r="Y267" s="27">
        <v>0</v>
      </c>
      <c r="Z267" s="27">
        <v>0</v>
      </c>
      <c r="AA267" s="27">
        <v>0</v>
      </c>
      <c r="AB267" s="27">
        <v>0</v>
      </c>
      <c r="AC267" s="27">
        <v>0</v>
      </c>
      <c r="AD267" s="27">
        <v>0</v>
      </c>
      <c r="AE267" s="27">
        <v>0</v>
      </c>
    </row>
    <row r="268" spans="1:31" ht="15">
      <c r="A268" s="28" t="s">
        <v>24</v>
      </c>
      <c r="B268" s="27">
        <v>0</v>
      </c>
      <c r="C268" s="27">
        <v>0</v>
      </c>
      <c r="D268" s="27">
        <v>0</v>
      </c>
      <c r="E268" s="27">
        <v>0</v>
      </c>
      <c r="F268" s="27">
        <v>0</v>
      </c>
      <c r="G268" s="27">
        <v>0</v>
      </c>
      <c r="H268" s="27">
        <v>0</v>
      </c>
      <c r="I268" s="27">
        <v>0</v>
      </c>
      <c r="J268" s="27">
        <v>0</v>
      </c>
      <c r="K268" s="27">
        <v>0</v>
      </c>
      <c r="L268" s="27">
        <v>0</v>
      </c>
      <c r="M268" s="27">
        <v>0</v>
      </c>
      <c r="N268" s="27">
        <v>0</v>
      </c>
      <c r="O268" s="27">
        <v>0</v>
      </c>
      <c r="P268" s="27">
        <v>0</v>
      </c>
      <c r="Q268" s="27">
        <v>0</v>
      </c>
      <c r="R268" s="27">
        <v>0</v>
      </c>
      <c r="S268" s="27">
        <v>0</v>
      </c>
      <c r="T268" s="27">
        <v>0</v>
      </c>
      <c r="U268" s="27">
        <v>0</v>
      </c>
      <c r="V268" s="27">
        <v>0</v>
      </c>
      <c r="W268" s="27">
        <v>0</v>
      </c>
      <c r="X268" s="27">
        <v>0</v>
      </c>
      <c r="Y268" s="27">
        <v>0</v>
      </c>
      <c r="Z268" s="27">
        <v>0</v>
      </c>
      <c r="AA268" s="27">
        <v>0</v>
      </c>
      <c r="AB268" s="27">
        <v>0</v>
      </c>
      <c r="AC268" s="27">
        <v>0</v>
      </c>
      <c r="AD268" s="27">
        <v>0</v>
      </c>
      <c r="AE268" s="27">
        <v>0</v>
      </c>
    </row>
    <row r="269" spans="1:31" ht="15">
      <c r="A269" s="28" t="s">
        <v>25</v>
      </c>
      <c r="B269" s="27">
        <v>0</v>
      </c>
      <c r="C269" s="27">
        <v>0</v>
      </c>
      <c r="D269" s="27">
        <v>0</v>
      </c>
      <c r="E269" s="27">
        <v>0</v>
      </c>
      <c r="F269" s="27">
        <v>0</v>
      </c>
      <c r="G269" s="27">
        <v>0</v>
      </c>
      <c r="H269" s="27">
        <v>0</v>
      </c>
      <c r="I269" s="27">
        <v>0</v>
      </c>
      <c r="J269" s="27">
        <v>0</v>
      </c>
      <c r="K269" s="27">
        <v>0</v>
      </c>
      <c r="L269" s="27">
        <v>0</v>
      </c>
      <c r="M269" s="27">
        <v>0</v>
      </c>
      <c r="N269" s="27">
        <v>0</v>
      </c>
      <c r="O269" s="27">
        <v>0</v>
      </c>
      <c r="P269" s="27">
        <v>0</v>
      </c>
      <c r="Q269" s="27">
        <v>0</v>
      </c>
      <c r="R269" s="27">
        <v>0</v>
      </c>
      <c r="S269" s="27">
        <v>0</v>
      </c>
      <c r="T269" s="27">
        <v>0</v>
      </c>
      <c r="U269" s="27">
        <v>0</v>
      </c>
      <c r="V269" s="27">
        <v>0</v>
      </c>
      <c r="W269" s="27">
        <v>0</v>
      </c>
      <c r="X269" s="27">
        <v>0</v>
      </c>
      <c r="Y269" s="27">
        <v>0</v>
      </c>
      <c r="Z269" s="27">
        <v>0</v>
      </c>
      <c r="AA269" s="27">
        <v>0</v>
      </c>
      <c r="AB269" s="27">
        <v>0</v>
      </c>
      <c r="AC269" s="27">
        <v>0</v>
      </c>
      <c r="AD269" s="27">
        <v>0</v>
      </c>
      <c r="AE269" s="27">
        <v>0</v>
      </c>
    </row>
    <row r="270" spans="1:31" ht="15">
      <c r="A270" s="28" t="s">
        <v>26</v>
      </c>
      <c r="B270" s="27">
        <v>0</v>
      </c>
      <c r="C270" s="27">
        <v>0</v>
      </c>
      <c r="D270" s="27">
        <v>0</v>
      </c>
      <c r="E270" s="27">
        <v>0</v>
      </c>
      <c r="F270" s="27">
        <v>0</v>
      </c>
      <c r="G270" s="27">
        <v>0</v>
      </c>
      <c r="H270" s="27">
        <v>0</v>
      </c>
      <c r="I270" s="27">
        <v>0</v>
      </c>
      <c r="J270" s="27">
        <v>0</v>
      </c>
      <c r="K270" s="27">
        <v>0</v>
      </c>
      <c r="L270" s="27">
        <v>0</v>
      </c>
      <c r="M270" s="27">
        <v>0</v>
      </c>
      <c r="N270" s="27">
        <v>0</v>
      </c>
      <c r="O270" s="27">
        <v>0</v>
      </c>
      <c r="P270" s="27">
        <v>0</v>
      </c>
      <c r="Q270" s="27">
        <v>0</v>
      </c>
      <c r="R270" s="27">
        <v>0</v>
      </c>
      <c r="S270" s="27">
        <v>0</v>
      </c>
      <c r="T270" s="27">
        <v>0</v>
      </c>
      <c r="U270" s="27">
        <v>0</v>
      </c>
      <c r="V270" s="27">
        <v>0</v>
      </c>
      <c r="W270" s="27">
        <v>0</v>
      </c>
      <c r="X270" s="27">
        <v>0</v>
      </c>
      <c r="Y270" s="27">
        <v>0</v>
      </c>
      <c r="Z270" s="27">
        <v>0</v>
      </c>
      <c r="AA270" s="27">
        <v>0</v>
      </c>
      <c r="AB270" s="27">
        <v>0</v>
      </c>
      <c r="AC270" s="27">
        <v>0</v>
      </c>
      <c r="AD270" s="27">
        <v>0</v>
      </c>
      <c r="AE270" s="27">
        <v>0</v>
      </c>
    </row>
    <row r="271" spans="1:31" ht="15">
      <c r="A271" s="28" t="s">
        <v>27</v>
      </c>
      <c r="B271" s="27">
        <v>0</v>
      </c>
      <c r="C271" s="27">
        <v>0</v>
      </c>
      <c r="D271" s="27">
        <v>0</v>
      </c>
      <c r="E271" s="27">
        <v>0</v>
      </c>
      <c r="F271" s="27">
        <v>0</v>
      </c>
      <c r="G271" s="27">
        <v>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</row>
    <row r="272" spans="1:31" ht="15">
      <c r="A272" s="28" t="s">
        <v>28</v>
      </c>
      <c r="B272" s="27">
        <v>0</v>
      </c>
      <c r="C272" s="27">
        <v>0</v>
      </c>
      <c r="D272" s="27">
        <v>0</v>
      </c>
      <c r="E272" s="27">
        <v>0</v>
      </c>
      <c r="F272" s="27">
        <v>0</v>
      </c>
      <c r="G272" s="27">
        <v>0</v>
      </c>
      <c r="H272" s="27">
        <v>0</v>
      </c>
      <c r="I272" s="27">
        <v>0</v>
      </c>
      <c r="J272" s="27">
        <v>0</v>
      </c>
      <c r="K272" s="27">
        <v>0</v>
      </c>
      <c r="L272" s="27">
        <v>0</v>
      </c>
      <c r="M272" s="27">
        <v>0</v>
      </c>
      <c r="N272" s="27">
        <v>0</v>
      </c>
      <c r="O272" s="27">
        <v>0</v>
      </c>
      <c r="P272" s="27">
        <v>0</v>
      </c>
      <c r="Q272" s="27">
        <v>0</v>
      </c>
      <c r="R272" s="27">
        <v>0</v>
      </c>
      <c r="S272" s="27">
        <v>0</v>
      </c>
      <c r="T272" s="27">
        <v>0</v>
      </c>
      <c r="U272" s="27">
        <v>0</v>
      </c>
      <c r="V272" s="27">
        <v>0</v>
      </c>
      <c r="W272" s="27">
        <v>0</v>
      </c>
      <c r="X272" s="27">
        <v>0</v>
      </c>
      <c r="Y272" s="27">
        <v>0</v>
      </c>
      <c r="Z272" s="27">
        <v>0</v>
      </c>
      <c r="AA272" s="27">
        <v>0</v>
      </c>
      <c r="AB272" s="27">
        <v>0</v>
      </c>
      <c r="AC272" s="27">
        <v>0</v>
      </c>
      <c r="AD272" s="27">
        <v>0</v>
      </c>
      <c r="AE272" s="27">
        <v>0</v>
      </c>
    </row>
    <row r="273" spans="1:31" ht="15">
      <c r="A273" s="28" t="s">
        <v>29</v>
      </c>
      <c r="B273" s="27">
        <v>0</v>
      </c>
      <c r="C273" s="27">
        <v>0</v>
      </c>
      <c r="D273" s="27">
        <v>0</v>
      </c>
      <c r="E273" s="27">
        <v>0</v>
      </c>
      <c r="F273" s="27">
        <v>0</v>
      </c>
      <c r="G273" s="27">
        <v>0</v>
      </c>
      <c r="H273" s="27">
        <v>0</v>
      </c>
      <c r="I273" s="27">
        <v>0</v>
      </c>
      <c r="J273" s="27">
        <v>0</v>
      </c>
      <c r="K273" s="27">
        <v>0</v>
      </c>
      <c r="L273" s="27">
        <v>0</v>
      </c>
      <c r="M273" s="27">
        <v>0</v>
      </c>
      <c r="N273" s="27">
        <v>0</v>
      </c>
      <c r="O273" s="27">
        <v>0</v>
      </c>
      <c r="P273" s="27">
        <v>0</v>
      </c>
      <c r="Q273" s="27">
        <v>0</v>
      </c>
      <c r="R273" s="27">
        <v>0</v>
      </c>
      <c r="S273" s="27">
        <v>0</v>
      </c>
      <c r="T273" s="27">
        <v>0</v>
      </c>
      <c r="U273" s="27">
        <v>0</v>
      </c>
      <c r="V273" s="27">
        <v>0</v>
      </c>
      <c r="W273" s="27">
        <v>0</v>
      </c>
      <c r="X273" s="27">
        <v>0</v>
      </c>
      <c r="Y273" s="27">
        <v>0</v>
      </c>
      <c r="Z273" s="27">
        <v>0</v>
      </c>
      <c r="AA273" s="27">
        <v>0</v>
      </c>
      <c r="AB273" s="27">
        <v>0</v>
      </c>
      <c r="AC273" s="27">
        <v>0</v>
      </c>
      <c r="AD273" s="27">
        <v>0</v>
      </c>
      <c r="AE273" s="27">
        <v>0</v>
      </c>
    </row>
    <row r="274" spans="1:31" ht="15">
      <c r="A274" s="28" t="s">
        <v>7</v>
      </c>
      <c r="B274" s="27">
        <v>0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</row>
    <row r="275" spans="1:31" ht="15">
      <c r="A275" s="28" t="s">
        <v>30</v>
      </c>
      <c r="B275" s="27">
        <v>0</v>
      </c>
      <c r="C275" s="27">
        <v>0</v>
      </c>
      <c r="D275" s="27">
        <v>0</v>
      </c>
      <c r="E275" s="27">
        <v>0</v>
      </c>
      <c r="F275" s="27">
        <v>0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  <c r="V275" s="27">
        <v>0</v>
      </c>
      <c r="W275" s="27">
        <v>0</v>
      </c>
      <c r="X275" s="27">
        <v>0</v>
      </c>
      <c r="Y275" s="27">
        <v>0</v>
      </c>
      <c r="Z275" s="27">
        <v>0</v>
      </c>
      <c r="AA275" s="27">
        <v>0</v>
      </c>
      <c r="AB275" s="27">
        <v>0</v>
      </c>
      <c r="AC275" s="27">
        <v>0</v>
      </c>
      <c r="AD275" s="27">
        <v>0</v>
      </c>
      <c r="AE275" s="27">
        <v>0</v>
      </c>
    </row>
    <row r="276" spans="1:31" ht="15">
      <c r="A276" s="28" t="s">
        <v>31</v>
      </c>
      <c r="B276" s="27">
        <v>0</v>
      </c>
      <c r="C276" s="27">
        <v>0</v>
      </c>
      <c r="D276" s="27">
        <v>0</v>
      </c>
      <c r="E276" s="27">
        <v>0</v>
      </c>
      <c r="F276" s="27">
        <v>0</v>
      </c>
      <c r="G276" s="27">
        <v>0</v>
      </c>
      <c r="H276" s="27">
        <v>0</v>
      </c>
      <c r="I276" s="27">
        <v>0</v>
      </c>
      <c r="J276" s="27">
        <v>0</v>
      </c>
      <c r="K276" s="27">
        <v>0</v>
      </c>
      <c r="L276" s="27">
        <v>0</v>
      </c>
      <c r="M276" s="27">
        <v>0</v>
      </c>
      <c r="N276" s="27">
        <v>0</v>
      </c>
      <c r="O276" s="27">
        <v>0</v>
      </c>
      <c r="P276" s="27">
        <v>0</v>
      </c>
      <c r="Q276" s="27">
        <v>0</v>
      </c>
      <c r="R276" s="27">
        <v>0</v>
      </c>
      <c r="S276" s="27">
        <v>0</v>
      </c>
      <c r="T276" s="27">
        <v>0</v>
      </c>
      <c r="U276" s="27">
        <v>0</v>
      </c>
      <c r="V276" s="27">
        <v>0</v>
      </c>
      <c r="W276" s="27">
        <v>0</v>
      </c>
      <c r="X276" s="27">
        <v>0</v>
      </c>
      <c r="Y276" s="27">
        <v>0</v>
      </c>
      <c r="Z276" s="27">
        <v>0</v>
      </c>
      <c r="AA276" s="27">
        <v>0</v>
      </c>
      <c r="AB276" s="27">
        <v>0</v>
      </c>
      <c r="AC276" s="27">
        <v>0</v>
      </c>
      <c r="AD276" s="27">
        <v>0</v>
      </c>
      <c r="AE276" s="27">
        <v>0</v>
      </c>
    </row>
    <row r="277" spans="1:31" ht="15">
      <c r="A277" s="28" t="s">
        <v>13</v>
      </c>
      <c r="B277" s="27">
        <v>0</v>
      </c>
      <c r="C277" s="27">
        <v>0</v>
      </c>
      <c r="D277" s="27">
        <v>0</v>
      </c>
      <c r="E277" s="27">
        <v>0</v>
      </c>
      <c r="F277" s="27">
        <v>0</v>
      </c>
      <c r="G277" s="27">
        <v>0</v>
      </c>
      <c r="H277" s="27">
        <v>0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0</v>
      </c>
      <c r="Q277" s="27">
        <v>0</v>
      </c>
      <c r="R277" s="27">
        <v>0</v>
      </c>
      <c r="S277" s="27">
        <v>0</v>
      </c>
      <c r="T277" s="27">
        <v>0</v>
      </c>
      <c r="U277" s="27">
        <v>0</v>
      </c>
      <c r="V277" s="27">
        <v>0</v>
      </c>
      <c r="W277" s="27">
        <v>0</v>
      </c>
      <c r="X277" s="27">
        <v>0</v>
      </c>
      <c r="Y277" s="27">
        <v>0</v>
      </c>
      <c r="Z277" s="27">
        <v>0</v>
      </c>
      <c r="AA277" s="27">
        <v>0</v>
      </c>
      <c r="AB277" s="27">
        <v>0</v>
      </c>
      <c r="AC277" s="27">
        <v>0</v>
      </c>
      <c r="AD277" s="27">
        <v>0</v>
      </c>
      <c r="AE277" s="27">
        <v>0</v>
      </c>
    </row>
    <row r="278" spans="1:31" ht="15">
      <c r="A278" s="28" t="s">
        <v>32</v>
      </c>
      <c r="B278" s="27">
        <v>0</v>
      </c>
      <c r="C278" s="27">
        <v>0</v>
      </c>
      <c r="D278" s="27">
        <v>0</v>
      </c>
      <c r="E278" s="27">
        <v>0</v>
      </c>
      <c r="F278" s="27">
        <v>0</v>
      </c>
      <c r="G278" s="27">
        <v>0</v>
      </c>
      <c r="H278" s="27">
        <v>0</v>
      </c>
      <c r="I278" s="27">
        <v>0</v>
      </c>
      <c r="J278" s="27">
        <v>0</v>
      </c>
      <c r="K278" s="27">
        <v>0</v>
      </c>
      <c r="L278" s="27">
        <v>0</v>
      </c>
      <c r="M278" s="27">
        <v>0</v>
      </c>
      <c r="N278" s="27">
        <v>0</v>
      </c>
      <c r="O278" s="27">
        <v>0</v>
      </c>
      <c r="P278" s="27">
        <v>0</v>
      </c>
      <c r="Q278" s="27">
        <v>0</v>
      </c>
      <c r="R278" s="27">
        <v>0</v>
      </c>
      <c r="S278" s="27">
        <v>0</v>
      </c>
      <c r="T278" s="27">
        <v>0</v>
      </c>
      <c r="U278" s="27">
        <v>0</v>
      </c>
      <c r="V278" s="27">
        <v>0</v>
      </c>
      <c r="W278" s="27">
        <v>0</v>
      </c>
      <c r="X278" s="27">
        <v>0</v>
      </c>
      <c r="Y278" s="27">
        <v>0</v>
      </c>
      <c r="Z278" s="27">
        <v>0</v>
      </c>
      <c r="AA278" s="27">
        <v>0</v>
      </c>
      <c r="AB278" s="27">
        <v>0</v>
      </c>
      <c r="AC278" s="27">
        <v>0</v>
      </c>
      <c r="AD278" s="27">
        <v>0</v>
      </c>
      <c r="AE278" s="27">
        <v>0</v>
      </c>
    </row>
    <row r="279" spans="1:31" ht="15">
      <c r="A279" s="28" t="s">
        <v>33</v>
      </c>
      <c r="B279" s="27">
        <v>0</v>
      </c>
      <c r="C279" s="27">
        <v>0</v>
      </c>
      <c r="D279" s="27">
        <v>0</v>
      </c>
      <c r="E279" s="27">
        <v>0</v>
      </c>
      <c r="F279" s="27">
        <v>0</v>
      </c>
      <c r="G279" s="27">
        <v>0</v>
      </c>
      <c r="H279" s="27">
        <v>0</v>
      </c>
      <c r="I279" s="27">
        <v>0</v>
      </c>
      <c r="J279" s="27">
        <v>0</v>
      </c>
      <c r="K279" s="27">
        <v>0</v>
      </c>
      <c r="L279" s="27">
        <v>0</v>
      </c>
      <c r="M279" s="27">
        <v>0</v>
      </c>
      <c r="N279" s="27">
        <v>0</v>
      </c>
      <c r="O279" s="27">
        <v>0</v>
      </c>
      <c r="P279" s="27">
        <v>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0</v>
      </c>
      <c r="W279" s="27">
        <v>0</v>
      </c>
      <c r="X279" s="27">
        <v>0</v>
      </c>
      <c r="Y279" s="27">
        <v>0</v>
      </c>
      <c r="Z279" s="27">
        <v>0</v>
      </c>
      <c r="AA279" s="27">
        <v>0</v>
      </c>
      <c r="AB279" s="27">
        <v>0</v>
      </c>
      <c r="AC279" s="27">
        <v>0</v>
      </c>
      <c r="AD279" s="27">
        <v>0</v>
      </c>
      <c r="AE279" s="27">
        <v>0</v>
      </c>
    </row>
    <row r="280" spans="1:31" ht="15">
      <c r="A280" s="28" t="s">
        <v>34</v>
      </c>
      <c r="B280" s="27">
        <v>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  <c r="V280" s="27">
        <v>0</v>
      </c>
      <c r="W280" s="27">
        <v>0</v>
      </c>
      <c r="X280" s="27">
        <v>0</v>
      </c>
      <c r="Y280" s="27">
        <v>0</v>
      </c>
      <c r="Z280" s="27">
        <v>0</v>
      </c>
      <c r="AA280" s="27">
        <v>0</v>
      </c>
      <c r="AB280" s="27">
        <v>0</v>
      </c>
      <c r="AC280" s="27">
        <v>0</v>
      </c>
      <c r="AD280" s="27">
        <v>0</v>
      </c>
      <c r="AE280" s="27">
        <v>0</v>
      </c>
    </row>
    <row r="281" spans="1:31" ht="15">
      <c r="A281" s="28" t="s">
        <v>35</v>
      </c>
      <c r="B281" s="27">
        <v>0</v>
      </c>
      <c r="C281" s="27">
        <v>0</v>
      </c>
      <c r="D281" s="27">
        <v>0</v>
      </c>
      <c r="E281" s="27">
        <v>0</v>
      </c>
      <c r="F281" s="27">
        <v>0</v>
      </c>
      <c r="G281" s="27">
        <v>0</v>
      </c>
      <c r="H281" s="27">
        <v>0</v>
      </c>
      <c r="I281" s="27">
        <v>0</v>
      </c>
      <c r="J281" s="27">
        <v>0</v>
      </c>
      <c r="K281" s="27">
        <v>0</v>
      </c>
      <c r="L281" s="27">
        <v>0</v>
      </c>
      <c r="M281" s="27">
        <v>0</v>
      </c>
      <c r="N281" s="27">
        <v>0</v>
      </c>
      <c r="O281" s="27">
        <v>0</v>
      </c>
      <c r="P281" s="27">
        <v>0</v>
      </c>
      <c r="Q281" s="27">
        <v>0</v>
      </c>
      <c r="R281" s="27">
        <v>0</v>
      </c>
      <c r="S281" s="27">
        <v>0</v>
      </c>
      <c r="T281" s="27">
        <v>0</v>
      </c>
      <c r="U281" s="27">
        <v>0</v>
      </c>
      <c r="V281" s="27">
        <v>0</v>
      </c>
      <c r="W281" s="27">
        <v>0</v>
      </c>
      <c r="X281" s="27">
        <v>0</v>
      </c>
      <c r="Y281" s="27">
        <v>0</v>
      </c>
      <c r="Z281" s="27">
        <v>0</v>
      </c>
      <c r="AA281" s="27">
        <v>0</v>
      </c>
      <c r="AB281" s="27">
        <v>0</v>
      </c>
      <c r="AC281" s="27">
        <v>0</v>
      </c>
      <c r="AD281" s="27">
        <v>0</v>
      </c>
      <c r="AE281" s="27">
        <v>0</v>
      </c>
    </row>
    <row r="282" spans="1:31" ht="15">
      <c r="A282" s="28" t="s">
        <v>36</v>
      </c>
      <c r="B282" s="27">
        <v>0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</row>
    <row r="283" spans="1:31" ht="15">
      <c r="A283" s="28" t="s">
        <v>37</v>
      </c>
      <c r="B283" s="27">
        <v>0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</row>
    <row r="284" spans="1:31" ht="15">
      <c r="A284" s="28" t="s">
        <v>38</v>
      </c>
      <c r="B284" s="27">
        <v>0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</row>
    <row r="285" spans="1:31" ht="15">
      <c r="A285" s="28" t="s">
        <v>167</v>
      </c>
      <c r="B285" s="27">
        <v>0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</row>
    <row r="286" spans="1:31" ht="15">
      <c r="A286" s="28" t="s">
        <v>168</v>
      </c>
      <c r="B286" s="27">
        <v>0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</row>
    <row r="287" spans="1:31" ht="15">
      <c r="A287" s="28" t="s">
        <v>169</v>
      </c>
      <c r="B287" s="27">
        <v>0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</row>
  </sheetData>
  <sheetProtection password="DD7B" sheet="1"/>
  <phoneticPr fontId="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83"/>
  <sheetViews>
    <sheetView topLeftCell="A40" zoomScale="75" zoomScaleNormal="75" workbookViewId="0">
      <selection activeCell="E92" sqref="E92"/>
    </sheetView>
  </sheetViews>
  <sheetFormatPr defaultColWidth="12.5703125" defaultRowHeight="12.75"/>
  <cols>
    <col min="1" max="1" width="30.140625" style="2" customWidth="1"/>
    <col min="2" max="2" width="14.7109375" style="2" customWidth="1"/>
    <col min="3" max="3" width="15.5703125" style="2" customWidth="1"/>
    <col min="4" max="4" width="13" style="2" customWidth="1"/>
    <col min="5" max="5" width="13.7109375" style="2" customWidth="1"/>
    <col min="6" max="6" width="16.28515625" style="2" customWidth="1"/>
    <col min="7" max="7" width="11.85546875" style="2" bestFit="1" customWidth="1"/>
    <col min="8" max="10" width="12.5703125" style="2" customWidth="1"/>
    <col min="11" max="16384" width="12.5703125" style="2"/>
  </cols>
  <sheetData>
    <row r="1" spans="1:14">
      <c r="A1" s="1" t="e">
        <f>'Results of MISCAN HPV_cyt2x_95%'!#REF!</f>
        <v>#REF!</v>
      </c>
      <c r="F1" s="4"/>
      <c r="I1" s="4"/>
      <c r="K1" s="3"/>
      <c r="L1" s="3"/>
      <c r="M1" s="3"/>
      <c r="N1" s="3"/>
    </row>
    <row r="2" spans="1:14">
      <c r="A2" s="6" t="s">
        <v>87</v>
      </c>
      <c r="B2" s="6"/>
      <c r="C2" s="6"/>
      <c r="D2" s="6"/>
      <c r="E2" s="6"/>
      <c r="F2" s="16"/>
      <c r="G2" s="6"/>
      <c r="H2" s="6"/>
      <c r="I2" s="16"/>
      <c r="J2" s="6"/>
      <c r="K2" s="3"/>
      <c r="L2"/>
      <c r="M2"/>
    </row>
    <row r="3" spans="1:14">
      <c r="A3" s="6" t="s">
        <v>88</v>
      </c>
      <c r="B3" s="7">
        <f>'Results of MISCAN HPV_cyt2x_95%'!B2</f>
        <v>0</v>
      </c>
      <c r="C3" s="7"/>
      <c r="D3" s="7"/>
      <c r="E3" s="7">
        <f>'Results of MISCAN HPV_cyt2x_95%'!D2</f>
        <v>0.03</v>
      </c>
      <c r="F3" s="4"/>
      <c r="G3" s="7"/>
      <c r="H3" s="7">
        <f>'Results of MISCAN HPV_cyt2x_95%'!F2</f>
        <v>0.03</v>
      </c>
      <c r="I3" s="16"/>
      <c r="J3" s="6"/>
      <c r="K3" s="3"/>
      <c r="L3"/>
      <c r="M3"/>
    </row>
    <row r="4" spans="1:14">
      <c r="A4" s="6"/>
      <c r="B4" s="6" t="s">
        <v>89</v>
      </c>
      <c r="C4" s="16"/>
      <c r="D4" s="6"/>
      <c r="E4" s="6" t="s">
        <v>89</v>
      </c>
      <c r="F4" s="16"/>
      <c r="G4" s="6"/>
      <c r="H4" s="6" t="s">
        <v>89</v>
      </c>
      <c r="I4" s="16"/>
      <c r="J4" s="6"/>
      <c r="K4" s="3"/>
      <c r="L4"/>
      <c r="M4"/>
    </row>
    <row r="5" spans="1:14">
      <c r="A5" s="6" t="s">
        <v>91</v>
      </c>
      <c r="B5" s="8">
        <f>'Results of MISCAN HPV_cyt2x_95%'!B4</f>
        <v>5709798</v>
      </c>
      <c r="C5" s="16"/>
      <c r="D5" s="6"/>
      <c r="E5" s="8">
        <f>'Results of MISCAN HPV_cyt2x_95%'!D4</f>
        <v>5187269.4000000004</v>
      </c>
      <c r="F5" s="16"/>
      <c r="G5" s="6"/>
      <c r="H5" s="8">
        <f>'Results of MISCAN HPV_cyt2x_95%'!F4</f>
        <v>5187269.4000000004</v>
      </c>
      <c r="I5" s="16"/>
      <c r="J5" s="6"/>
      <c r="K5" s="3"/>
      <c r="L5"/>
      <c r="M5"/>
    </row>
    <row r="6" spans="1:14">
      <c r="A6" s="6" t="s">
        <v>92</v>
      </c>
      <c r="B6" s="8">
        <f>'Results of MISCAN HPV_cyt2x_95%'!B5-'Results of MISCAN HPV_cyt2x_95%'!B11</f>
        <v>17980073</v>
      </c>
      <c r="C6" s="16"/>
      <c r="D6" s="6"/>
      <c r="E6" s="8">
        <f>'Results of MISCAN HPV_cyt2x_95%'!D5-'Results of MISCAN HPV_cyt2x_95%'!D11</f>
        <v>10881521.6</v>
      </c>
      <c r="F6" s="16"/>
      <c r="G6" s="6"/>
      <c r="H6" s="8">
        <f>'Results of MISCAN HPV_cyt2x_95%'!F5-'Results of MISCAN HPV_cyt2x_95%'!F11</f>
        <v>10881521.6</v>
      </c>
      <c r="I6" s="16"/>
      <c r="J6" s="6"/>
      <c r="K6" s="3"/>
      <c r="L6"/>
      <c r="M6"/>
    </row>
    <row r="7" spans="1:14">
      <c r="A7" s="6" t="s">
        <v>93</v>
      </c>
      <c r="B7" s="6">
        <f>+SUM(B5:B6)</f>
        <v>23689871</v>
      </c>
      <c r="C7" s="16"/>
      <c r="D7" s="6"/>
      <c r="E7" s="6">
        <f>+SUM(E5:E6)</f>
        <v>16068791</v>
      </c>
      <c r="F7" s="16"/>
      <c r="G7" s="6"/>
      <c r="H7" s="6">
        <f>+SUM(H5:H6)</f>
        <v>16068791</v>
      </c>
      <c r="I7" s="16"/>
      <c r="J7" s="6"/>
      <c r="K7" s="3"/>
      <c r="L7"/>
      <c r="M7"/>
    </row>
    <row r="8" spans="1:14">
      <c r="A8" s="6" t="s">
        <v>94</v>
      </c>
      <c r="B8" s="8">
        <f>'Results of MISCAN HPV_cyt2x_95%'!B6</f>
        <v>4959612</v>
      </c>
      <c r="C8" s="16"/>
      <c r="D8" s="6"/>
      <c r="E8" s="8">
        <f>'Results of MISCAN HPV_cyt2x_95%'!D6</f>
        <v>4379155.5</v>
      </c>
      <c r="F8" s="16"/>
      <c r="G8" s="6"/>
      <c r="H8" s="8">
        <f>'Results of MISCAN HPV_cyt2x_95%'!F6</f>
        <v>4379155.5</v>
      </c>
      <c r="I8" s="16"/>
      <c r="J8" s="6"/>
      <c r="K8" s="3"/>
      <c r="L8"/>
      <c r="M8"/>
    </row>
    <row r="9" spans="1:14">
      <c r="A9" s="6" t="s">
        <v>95</v>
      </c>
      <c r="B9" s="8">
        <f>'Results of MISCAN HPV_cyt2x_95%'!B7</f>
        <v>12113794</v>
      </c>
      <c r="C9" s="16"/>
      <c r="D9" s="6"/>
      <c r="E9" s="8">
        <f>'Results of MISCAN HPV_cyt2x_95%'!D7</f>
        <v>7201224.2999999998</v>
      </c>
      <c r="F9" s="16"/>
      <c r="G9" s="6"/>
      <c r="H9" s="8">
        <f>'Results of MISCAN HPV_cyt2x_95%'!F7</f>
        <v>7201224.2999999998</v>
      </c>
      <c r="I9" s="16"/>
      <c r="J9" s="6"/>
      <c r="K9" s="3"/>
      <c r="L9"/>
      <c r="M9"/>
    </row>
    <row r="10" spans="1:14">
      <c r="A10" s="6" t="s">
        <v>96</v>
      </c>
      <c r="B10" s="6">
        <f>+SUM(B8:B9)</f>
        <v>17073406</v>
      </c>
      <c r="C10" s="16"/>
      <c r="D10" s="6"/>
      <c r="E10" s="6">
        <f>+SUM(E8:E9)</f>
        <v>11580379.800000001</v>
      </c>
      <c r="F10" s="16"/>
      <c r="G10" s="6"/>
      <c r="H10" s="6">
        <f>+SUM(H8:H9)</f>
        <v>11580379.800000001</v>
      </c>
      <c r="I10" s="16"/>
      <c r="J10" s="6"/>
      <c r="K10" s="3"/>
      <c r="L10"/>
      <c r="M10"/>
    </row>
    <row r="11" spans="1:14">
      <c r="A11" s="6" t="s">
        <v>97</v>
      </c>
      <c r="B11" s="9">
        <f>'Results of MISCAN HPV_cyt2x_95%'!B11</f>
        <v>945054</v>
      </c>
      <c r="C11" s="21"/>
      <c r="D11" s="6"/>
      <c r="E11" s="9">
        <f>'Results of MISCAN HPV_cyt2x_95%'!D11</f>
        <v>677599.4</v>
      </c>
      <c r="F11" s="21"/>
      <c r="G11" s="6"/>
      <c r="H11" s="9">
        <f>'Results of MISCAN HPV_cyt2x_95%'!F11</f>
        <v>677599.4</v>
      </c>
      <c r="I11" s="21"/>
      <c r="J11" s="6"/>
      <c r="K11" s="3"/>
      <c r="L11"/>
      <c r="M11"/>
    </row>
    <row r="12" spans="1:14" s="5" customFormat="1">
      <c r="A12" s="6"/>
      <c r="B12" s="6"/>
      <c r="C12" s="6"/>
      <c r="D12" s="6"/>
      <c r="E12" s="6"/>
      <c r="F12" s="16"/>
      <c r="G12" s="6"/>
      <c r="H12" s="6"/>
      <c r="I12" s="16"/>
      <c r="J12" s="6"/>
      <c r="K12" s="3"/>
      <c r="L12"/>
      <c r="M12"/>
      <c r="N12" s="2"/>
    </row>
    <row r="13" spans="1:14">
      <c r="A13" s="10" t="s">
        <v>177</v>
      </c>
      <c r="B13" s="17"/>
      <c r="C13" s="11" t="s">
        <v>98</v>
      </c>
      <c r="D13" s="11" t="s">
        <v>99</v>
      </c>
      <c r="E13" s="6"/>
      <c r="F13" s="6"/>
      <c r="G13" s="16"/>
      <c r="H13" s="16"/>
      <c r="I13" s="16"/>
      <c r="J13" s="6"/>
      <c r="K13" s="3"/>
      <c r="L13"/>
      <c r="M13"/>
    </row>
    <row r="14" spans="1:14">
      <c r="A14" s="10" t="s">
        <v>100</v>
      </c>
      <c r="B14" s="17">
        <f>IF(Parameters!B$24,IF(Parameters!B$25,Parameters!B13,Parameters!C13),IF(Parameters!B$25,Parameters!D13,Parameters!E13))</f>
        <v>4.6500000000000004</v>
      </c>
      <c r="C14" s="12">
        <v>0</v>
      </c>
      <c r="D14" s="12">
        <v>0</v>
      </c>
      <c r="E14" s="6"/>
      <c r="F14" s="6"/>
      <c r="G14" s="16"/>
      <c r="H14" s="16"/>
      <c r="I14" s="16"/>
      <c r="J14" s="6"/>
      <c r="K14" s="3"/>
      <c r="L14"/>
      <c r="M14"/>
    </row>
    <row r="15" spans="1:14" s="5" customFormat="1">
      <c r="A15" s="10" t="s">
        <v>186</v>
      </c>
      <c r="B15" s="17">
        <f>IF(Parameters!B$24,IF(Parameters!B$25,Parameters!B15,Parameters!C15),IF(Parameters!B$25,Parameters!D15,Parameters!E15))-IF(Parameters!B$24,Parameters!F15,0)</f>
        <v>26.06</v>
      </c>
      <c r="C15" s="12">
        <f>IF(Parameters!B$24=0,Parameters!B23,0)</f>
        <v>0</v>
      </c>
      <c r="D15" s="12">
        <v>3.7999999999999999E-2</v>
      </c>
      <c r="E15" s="6"/>
      <c r="F15" s="6"/>
      <c r="G15" s="16"/>
      <c r="H15" s="16"/>
      <c r="I15" s="16"/>
      <c r="J15" s="6"/>
      <c r="K15" s="3"/>
      <c r="L15"/>
      <c r="M15"/>
      <c r="N15" s="2"/>
    </row>
    <row r="16" spans="1:14" s="5" customFormat="1">
      <c r="A16" s="10" t="s">
        <v>187</v>
      </c>
      <c r="B16" s="17">
        <f>IF(Parameters!B$24,IF(Parameters!B$25,Parameters!B15,Parameters!C15),IF(Parameters!B$25,Parameters!D15,Parameters!E15))</f>
        <v>53.75</v>
      </c>
      <c r="C16" s="12">
        <f>Parameters!B23</f>
        <v>6.0000000000000001E-3</v>
      </c>
      <c r="D16" s="12">
        <v>0.5</v>
      </c>
      <c r="E16" s="6"/>
      <c r="F16" s="6"/>
      <c r="G16" s="16"/>
      <c r="H16" s="16"/>
      <c r="I16" s="16"/>
      <c r="J16" s="6"/>
      <c r="K16" s="3"/>
      <c r="L16"/>
      <c r="M16"/>
      <c r="N16" s="2"/>
    </row>
    <row r="17" spans="1:14" s="5" customFormat="1">
      <c r="A17" s="10" t="s">
        <v>175</v>
      </c>
      <c r="B17" s="17">
        <f>IF(Parameters!B$24,IF(Parameters!B$25,Parameters!B16,Parameters!C16),IF(Parameters!B$25,Parameters!D16,Parameters!E16))</f>
        <v>64.740000000000009</v>
      </c>
      <c r="C17" s="12">
        <v>6.0000000000000001E-3</v>
      </c>
      <c r="D17" s="12">
        <v>3.7999999999999999E-2</v>
      </c>
      <c r="E17" s="6"/>
      <c r="F17" s="6"/>
      <c r="G17" s="16"/>
      <c r="H17" s="16"/>
      <c r="I17" s="16"/>
      <c r="J17" s="6"/>
      <c r="K17" s="3"/>
      <c r="L17"/>
      <c r="M17"/>
      <c r="N17" s="2"/>
    </row>
    <row r="18" spans="1:14" s="5" customFormat="1">
      <c r="A18" s="10" t="s">
        <v>174</v>
      </c>
      <c r="B18" s="17">
        <f>IF(Parameters!B$24,IF(Parameters!B$25,Parameters!B17,Parameters!C17),IF(Parameters!B$25,Parameters!D17,Parameters!E17))</f>
        <v>60.93</v>
      </c>
      <c r="C18" s="12">
        <f>Parameters!B23</f>
        <v>6.0000000000000001E-3</v>
      </c>
      <c r="D18" s="12">
        <v>0.75</v>
      </c>
      <c r="E18" s="6"/>
      <c r="F18" s="6"/>
      <c r="G18" s="16"/>
      <c r="H18" s="16"/>
      <c r="I18" s="16"/>
      <c r="J18" s="6"/>
      <c r="K18" s="3"/>
      <c r="L18"/>
      <c r="M18"/>
      <c r="N18" s="2"/>
    </row>
    <row r="19" spans="1:14" s="5" customFormat="1">
      <c r="A19" s="10" t="s">
        <v>170</v>
      </c>
      <c r="B19" s="17">
        <f>IF(Parameters!B$24,IF(Parameters!B$25,Parameters!B18,Parameters!C18),IF(Parameters!B$25,Parameters!D18,Parameters!E18))</f>
        <v>85.230000000000018</v>
      </c>
      <c r="C19" s="12">
        <v>6.0000000000000001E-3</v>
      </c>
      <c r="D19" s="12">
        <v>3.7999999999999999E-2</v>
      </c>
      <c r="E19" s="6"/>
      <c r="F19" s="6"/>
      <c r="G19" s="16"/>
      <c r="H19" s="16"/>
      <c r="I19" s="16"/>
      <c r="J19" s="6"/>
      <c r="K19" s="3"/>
      <c r="L19"/>
      <c r="M19"/>
      <c r="N19" s="2"/>
    </row>
    <row r="20" spans="1:14" s="5" customFormat="1">
      <c r="A20" s="10" t="s">
        <v>171</v>
      </c>
      <c r="B20" s="17">
        <f>IF(Parameters!B$24,IF(Parameters!B$25,Parameters!B19,Parameters!C19),IF(Parameters!B$25,Parameters!D19,Parameters!E19))</f>
        <v>87.09</v>
      </c>
      <c r="C20" s="12">
        <f>Parameters!B23</f>
        <v>6.0000000000000001E-3</v>
      </c>
      <c r="D20" s="12">
        <v>0.75</v>
      </c>
      <c r="E20" s="6"/>
      <c r="F20" s="6"/>
      <c r="G20" s="16"/>
      <c r="H20" s="16"/>
      <c r="I20" s="16"/>
      <c r="J20" s="6"/>
      <c r="K20" s="3"/>
      <c r="L20"/>
      <c r="M20"/>
      <c r="N20" s="2"/>
    </row>
    <row r="21" spans="1:14" s="5" customFormat="1">
      <c r="A21" s="16"/>
      <c r="B21" s="18"/>
      <c r="C21" s="19"/>
      <c r="D21" s="19"/>
      <c r="E21" s="16"/>
      <c r="F21" s="6"/>
      <c r="G21" s="16"/>
      <c r="H21" s="16"/>
      <c r="I21" s="16"/>
      <c r="J21" s="6"/>
      <c r="K21" s="3"/>
      <c r="L21"/>
      <c r="M21"/>
      <c r="N21" s="2"/>
    </row>
    <row r="22" spans="1:14" s="5" customFormat="1">
      <c r="A22" s="16" t="s">
        <v>178</v>
      </c>
      <c r="B22" s="18"/>
      <c r="C22" s="16"/>
      <c r="D22" s="16"/>
      <c r="E22" s="16"/>
      <c r="F22" s="6"/>
      <c r="G22" s="16"/>
      <c r="H22" s="16"/>
      <c r="I22" s="16"/>
      <c r="J22" s="6"/>
      <c r="K22" s="3"/>
      <c r="L22"/>
      <c r="M22"/>
      <c r="N22" s="2"/>
    </row>
    <row r="23" spans="1:14" s="5" customFormat="1">
      <c r="A23" s="16" t="s">
        <v>179</v>
      </c>
      <c r="B23" s="20">
        <f>B7</f>
        <v>23689871</v>
      </c>
      <c r="C23" s="19">
        <f>1-SUM('Results of MISCAN HPV_cyt2x_95%'!F240:F255)/SUM('Results of MISCAN HPV_cyt2x_95%'!F240:F287)+SUM('Results of MISCAN HPV_cyt2x_95%'!F240:F255)/SUM('Results of MISCAN HPV_cyt2x_95%'!F240:F287)*Parameters!B8</f>
        <v>1</v>
      </c>
      <c r="D23" s="19"/>
      <c r="E23" s="20">
        <f>E7</f>
        <v>16068791</v>
      </c>
      <c r="F23" s="6"/>
      <c r="G23" s="16"/>
      <c r="H23" s="20">
        <f>H7</f>
        <v>16068791</v>
      </c>
      <c r="I23" s="16"/>
      <c r="J23" s="6"/>
      <c r="K23" s="3"/>
      <c r="L23"/>
      <c r="M23"/>
      <c r="N23" s="2"/>
    </row>
    <row r="24" spans="1:14" s="5" customFormat="1">
      <c r="A24" s="16" t="s">
        <v>172</v>
      </c>
      <c r="B24" s="20">
        <f>('Results of MISCAN HPV_cyt2x_95%'!B8)*C23</f>
        <v>460662</v>
      </c>
      <c r="C24" s="19"/>
      <c r="D24" s="19"/>
      <c r="E24" s="20">
        <f>('Results of MISCAN HPV_cyt2x_95%'!D8)*C23</f>
        <v>332356.59999999998</v>
      </c>
      <c r="F24" s="6"/>
      <c r="G24" s="16"/>
      <c r="H24" s="20">
        <f>('Results of MISCAN HPV_cyt2x_95%'!F8)*C23</f>
        <v>332356.59999999998</v>
      </c>
      <c r="I24" s="16"/>
      <c r="J24" s="6"/>
      <c r="K24" s="3"/>
      <c r="L24"/>
      <c r="M24"/>
      <c r="N24" s="2"/>
    </row>
    <row r="25" spans="1:14" s="5" customFormat="1">
      <c r="A25" s="16" t="s">
        <v>173</v>
      </c>
      <c r="B25" s="20">
        <f>(SUM('Results of MISCAN HPV_cyt2x_95%'!B38:C237)-'Results of MISCAN HPV_cyt2x_95%'!B8)*C23</f>
        <v>404700</v>
      </c>
      <c r="C25" s="19"/>
      <c r="D25" s="19"/>
      <c r="E25" s="20">
        <f>(SUM('Results of MISCAN HPV_cyt2x_95%'!L38:M237)-'Results of MISCAN HPV_cyt2x_95%'!D8)*C23</f>
        <v>286621.97697999992</v>
      </c>
      <c r="F25" s="6"/>
      <c r="G25" s="16"/>
      <c r="H25" s="20">
        <f>(SUM('Results of MISCAN HPV_cyt2x_95%'!V38:W237)-'Results of MISCAN HPV_cyt2x_95%'!F8)*C23</f>
        <v>286621.97697999992</v>
      </c>
      <c r="I25" s="16"/>
      <c r="J25" s="6"/>
      <c r="K25" s="3"/>
      <c r="L25"/>
      <c r="M25"/>
      <c r="N25" s="2"/>
    </row>
    <row r="26" spans="1:14" s="5" customFormat="1">
      <c r="A26" s="16" t="s">
        <v>175</v>
      </c>
      <c r="B26" s="20">
        <f>B10</f>
        <v>17073406</v>
      </c>
      <c r="C26" s="19"/>
      <c r="D26" s="19"/>
      <c r="E26" s="20">
        <f>E10</f>
        <v>11580379.800000001</v>
      </c>
      <c r="F26" s="6"/>
      <c r="G26" s="16"/>
      <c r="H26" s="20">
        <f>H10</f>
        <v>11580379.800000001</v>
      </c>
      <c r="I26" s="16"/>
      <c r="J26" s="6"/>
      <c r="K26" s="3"/>
      <c r="L26"/>
      <c r="M26"/>
      <c r="N26" s="2"/>
    </row>
    <row r="27" spans="1:14" s="5" customFormat="1">
      <c r="A27" s="16" t="s">
        <v>174</v>
      </c>
      <c r="B27" s="20">
        <v>0</v>
      </c>
      <c r="C27" s="19"/>
      <c r="D27" s="19"/>
      <c r="E27" s="20">
        <v>0</v>
      </c>
      <c r="F27" s="6"/>
      <c r="G27" s="16"/>
      <c r="H27" s="20">
        <v>0</v>
      </c>
      <c r="I27" s="16"/>
      <c r="J27" s="6"/>
      <c r="K27" s="3"/>
      <c r="L27"/>
      <c r="M27"/>
      <c r="N27" s="2"/>
    </row>
    <row r="28" spans="1:14" s="5" customFormat="1">
      <c r="A28" s="16" t="s">
        <v>170</v>
      </c>
      <c r="B28" s="20">
        <v>0</v>
      </c>
      <c r="C28" s="19"/>
      <c r="D28" s="19"/>
      <c r="E28" s="20">
        <v>0</v>
      </c>
      <c r="F28" s="6"/>
      <c r="G28" s="16"/>
      <c r="H28" s="20">
        <v>0</v>
      </c>
      <c r="I28" s="16"/>
      <c r="J28" s="6"/>
      <c r="K28" s="3"/>
      <c r="L28"/>
      <c r="M28"/>
      <c r="N28" s="2"/>
    </row>
    <row r="29" spans="1:14" s="5" customFormat="1">
      <c r="A29" s="16" t="s">
        <v>171</v>
      </c>
      <c r="B29" s="20">
        <v>0</v>
      </c>
      <c r="C29" s="19"/>
      <c r="D29" s="19"/>
      <c r="E29" s="20">
        <v>0</v>
      </c>
      <c r="F29" s="6"/>
      <c r="G29" s="16"/>
      <c r="H29" s="20">
        <v>0</v>
      </c>
      <c r="I29" s="16"/>
      <c r="J29" s="6"/>
      <c r="K29" s="3"/>
      <c r="L29"/>
      <c r="M29"/>
      <c r="N29" s="2"/>
    </row>
    <row r="30" spans="1:14" s="5" customFormat="1">
      <c r="A30" s="16"/>
      <c r="B30" s="18"/>
      <c r="C30" s="19"/>
      <c r="D30" s="19"/>
      <c r="E30" s="16"/>
      <c r="F30" s="16"/>
      <c r="G30" s="16"/>
      <c r="H30" s="16"/>
      <c r="I30" s="16"/>
      <c r="J30" s="6"/>
      <c r="K30" s="3"/>
      <c r="L30"/>
      <c r="M30"/>
      <c r="N30" s="2"/>
    </row>
    <row r="31" spans="1:14">
      <c r="A31" s="6" t="s">
        <v>101</v>
      </c>
      <c r="B31" s="7"/>
      <c r="C31" s="6"/>
      <c r="D31" s="6"/>
      <c r="E31" s="6"/>
      <c r="F31" s="16"/>
      <c r="G31" s="6"/>
      <c r="H31" s="6"/>
      <c r="I31" s="16"/>
      <c r="J31" s="6"/>
      <c r="K31" s="3"/>
      <c r="L31"/>
      <c r="M31"/>
    </row>
    <row r="32" spans="1:14">
      <c r="A32" s="6" t="s">
        <v>88</v>
      </c>
      <c r="B32" s="7">
        <f>+B3</f>
        <v>0</v>
      </c>
      <c r="C32" s="6"/>
      <c r="D32" s="6"/>
      <c r="E32" s="7">
        <f>+E3</f>
        <v>0.03</v>
      </c>
      <c r="F32" s="16"/>
      <c r="G32" s="6"/>
      <c r="H32" s="7">
        <f>+H3</f>
        <v>0.03</v>
      </c>
      <c r="I32" s="16"/>
      <c r="J32" s="6"/>
      <c r="K32" s="3"/>
      <c r="L32"/>
      <c r="M32"/>
    </row>
    <row r="33" spans="1:14" s="5" customFormat="1">
      <c r="A33" s="6"/>
      <c r="B33" s="6" t="str">
        <f>+B4</f>
        <v>scr.</v>
      </c>
      <c r="C33" s="6"/>
      <c r="D33" s="6"/>
      <c r="E33" s="6" t="str">
        <f>+E4</f>
        <v>scr.</v>
      </c>
      <c r="F33" s="16"/>
      <c r="G33" s="6"/>
      <c r="H33" s="6" t="str">
        <f>+H4</f>
        <v>scr.</v>
      </c>
      <c r="I33" s="16"/>
      <c r="J33" s="6"/>
      <c r="K33" s="3"/>
      <c r="L33"/>
      <c r="M33"/>
      <c r="N33" s="2"/>
    </row>
    <row r="34" spans="1:14" s="5" customFormat="1">
      <c r="A34" s="6"/>
      <c r="B34" s="6">
        <f>SUMPRODUCT($B14:$B20,B23:B29)</f>
        <v>1249247681.3099999</v>
      </c>
      <c r="C34" s="6"/>
      <c r="D34" s="6"/>
      <c r="E34" s="6">
        <f>SUMPRODUCT($B14:$B20,E23:E29)</f>
        <v>848500810.66067517</v>
      </c>
      <c r="F34" s="16"/>
      <c r="G34" s="6"/>
      <c r="H34" s="6">
        <f>SUMPRODUCT($B14:$B20,H23:H29)</f>
        <v>848500810.66067517</v>
      </c>
      <c r="I34" s="16"/>
      <c r="J34" s="6"/>
      <c r="K34" s="3"/>
      <c r="L34"/>
      <c r="M34"/>
      <c r="N34" s="2"/>
    </row>
    <row r="35" spans="1:14">
      <c r="A35" s="6"/>
      <c r="B35" s="6"/>
      <c r="C35" s="6"/>
      <c r="D35" s="6"/>
      <c r="E35" s="6"/>
      <c r="F35" s="16"/>
      <c r="G35" s="6"/>
      <c r="H35" s="6"/>
      <c r="I35" s="16"/>
      <c r="J35" s="6"/>
      <c r="K35" s="3"/>
      <c r="L35"/>
      <c r="M35"/>
    </row>
    <row r="36" spans="1:14">
      <c r="A36" s="6" t="s">
        <v>163</v>
      </c>
      <c r="B36" s="6"/>
      <c r="C36" s="6"/>
      <c r="D36" s="6"/>
      <c r="E36" s="6"/>
      <c r="F36" s="16"/>
      <c r="G36" s="6"/>
      <c r="H36" s="6"/>
      <c r="I36" s="16"/>
      <c r="J36" s="6"/>
      <c r="K36" s="3"/>
      <c r="L36"/>
      <c r="M36"/>
    </row>
    <row r="37" spans="1:14">
      <c r="A37" s="6" t="s">
        <v>88</v>
      </c>
      <c r="B37" s="7">
        <f>+B3</f>
        <v>0</v>
      </c>
      <c r="C37" s="6"/>
      <c r="D37" s="6"/>
      <c r="E37" s="7">
        <f>+E3</f>
        <v>0.03</v>
      </c>
      <c r="F37" s="16"/>
      <c r="G37" s="6"/>
      <c r="H37" s="7">
        <f>+H3</f>
        <v>0.03</v>
      </c>
      <c r="I37" s="16"/>
      <c r="J37" s="6"/>
      <c r="K37" s="3"/>
      <c r="L37"/>
      <c r="M37"/>
    </row>
    <row r="38" spans="1:14">
      <c r="A38" s="6"/>
      <c r="B38" s="6" t="str">
        <f>+B4</f>
        <v>scr.</v>
      </c>
      <c r="C38" s="6"/>
      <c r="D38" s="6"/>
      <c r="E38" s="6" t="str">
        <f>+E4</f>
        <v>scr.</v>
      </c>
      <c r="F38" s="16"/>
      <c r="G38" s="6"/>
      <c r="H38" s="6" t="str">
        <f>+H4</f>
        <v>scr.</v>
      </c>
      <c r="I38" s="16"/>
      <c r="J38" s="6"/>
      <c r="K38" s="3"/>
      <c r="L38"/>
      <c r="M38"/>
    </row>
    <row r="39" spans="1:14">
      <c r="A39" s="6"/>
      <c r="B39" s="6">
        <f>SUMPRODUCT(B23:B29,$C14:$C20,$D14:$D20)</f>
        <v>5106.8365679999997</v>
      </c>
      <c r="C39" s="6"/>
      <c r="D39" s="6"/>
      <c r="E39" s="6">
        <f>SUMPRODUCT(E23:E29,$C14:$C20,$D14:$D20)</f>
        <v>3500.1925253399995</v>
      </c>
      <c r="F39" s="16"/>
      <c r="G39" s="6"/>
      <c r="H39" s="6">
        <f>SUMPRODUCT(H23:H29,$C14:$C20,$D14:$D20)</f>
        <v>3500.1925253399995</v>
      </c>
      <c r="I39" s="16"/>
      <c r="J39" s="6"/>
      <c r="K39" s="3"/>
      <c r="L39"/>
      <c r="M39"/>
    </row>
    <row r="40" spans="1:14">
      <c r="A40" s="6"/>
      <c r="B40" s="6"/>
      <c r="C40" s="6"/>
      <c r="D40" s="6"/>
      <c r="E40" s="6"/>
      <c r="F40" s="16"/>
      <c r="G40" s="6"/>
      <c r="H40" s="6"/>
      <c r="I40" s="16"/>
      <c r="J40" s="6"/>
      <c r="K40" s="3"/>
      <c r="L40"/>
      <c r="M40"/>
    </row>
    <row r="41" spans="1:14">
      <c r="A41" s="6" t="s">
        <v>102</v>
      </c>
      <c r="B41" s="6"/>
      <c r="C41" s="6"/>
      <c r="D41" s="6"/>
      <c r="E41" s="6"/>
      <c r="F41" s="16"/>
      <c r="G41" s="6"/>
      <c r="H41" s="6"/>
      <c r="I41" s="16"/>
      <c r="J41" s="6"/>
      <c r="K41" s="3"/>
      <c r="L41"/>
      <c r="M41"/>
    </row>
    <row r="42" spans="1:14">
      <c r="A42" s="6" t="s">
        <v>88</v>
      </c>
      <c r="B42" s="7">
        <f>B32</f>
        <v>0</v>
      </c>
      <c r="C42" s="7"/>
      <c r="D42" s="7"/>
      <c r="E42" s="7">
        <f>E32</f>
        <v>0.03</v>
      </c>
      <c r="F42" s="18"/>
      <c r="G42" s="7"/>
      <c r="H42" s="7">
        <f>H32</f>
        <v>0.03</v>
      </c>
      <c r="I42" s="16"/>
      <c r="J42" s="6"/>
      <c r="K42" s="3"/>
      <c r="L42"/>
      <c r="M42"/>
    </row>
    <row r="43" spans="1:14">
      <c r="A43" s="6"/>
      <c r="B43" s="6" t="str">
        <f>B33</f>
        <v>scr.</v>
      </c>
      <c r="C43" s="6"/>
      <c r="D43" s="6"/>
      <c r="E43" s="6" t="str">
        <f>E33</f>
        <v>scr.</v>
      </c>
      <c r="F43" s="16"/>
      <c r="G43" s="6"/>
      <c r="H43" s="6" t="str">
        <f>H33</f>
        <v>scr.</v>
      </c>
      <c r="I43" s="16"/>
      <c r="J43" s="6"/>
      <c r="K43" s="3"/>
      <c r="L43"/>
      <c r="M43"/>
    </row>
    <row r="44" spans="1:14">
      <c r="A44" s="6" t="s">
        <v>103</v>
      </c>
      <c r="B44" s="13">
        <f>SUM('Results of MISCAN HPV_cyt2x_95%'!H240:H248)</f>
        <v>11164</v>
      </c>
      <c r="C44" s="6"/>
      <c r="D44" s="6"/>
      <c r="E44" s="13">
        <f>SUM('Results of MISCAN HPV_cyt2x_95%'!R240:R248)</f>
        <v>7922.6570600000005</v>
      </c>
      <c r="F44" s="16"/>
      <c r="G44" s="6"/>
      <c r="H44" s="13">
        <f>SUM('Results of MISCAN HPV_cyt2x_95%'!AB240:AB248)</f>
        <v>7922.6570600000005</v>
      </c>
      <c r="I44" s="16"/>
      <c r="J44" s="6"/>
      <c r="K44" s="3"/>
      <c r="L44"/>
      <c r="M44"/>
    </row>
    <row r="45" spans="1:14">
      <c r="A45" s="6" t="s">
        <v>104</v>
      </c>
      <c r="B45" s="13">
        <f>SUM('Results of MISCAN HPV_cyt2x_95%'!H249:H255)</f>
        <v>15529</v>
      </c>
      <c r="C45" s="6"/>
      <c r="D45" s="6"/>
      <c r="E45" s="13">
        <f>SUM('Results of MISCAN HPV_cyt2x_95%'!R249:R255)</f>
        <v>11194.978370000001</v>
      </c>
      <c r="F45" s="16"/>
      <c r="G45" s="6"/>
      <c r="H45" s="13">
        <f>SUM('Results of MISCAN HPV_cyt2x_95%'!AB249:AB255)</f>
        <v>11194.978370000001</v>
      </c>
      <c r="I45" s="16"/>
      <c r="J45" s="6"/>
      <c r="K45" s="3"/>
      <c r="L45"/>
      <c r="M45"/>
    </row>
    <row r="46" spans="1:14">
      <c r="A46" s="6" t="s">
        <v>105</v>
      </c>
      <c r="B46" s="13">
        <f>SUM('Results of MISCAN HPV_cyt2x_95%'!H256:H260)</f>
        <v>15717</v>
      </c>
      <c r="C46" s="6"/>
      <c r="D46" s="6"/>
      <c r="E46" s="13">
        <f>SUM('Results of MISCAN HPV_cyt2x_95%'!R256:R260)</f>
        <v>11510.91454</v>
      </c>
      <c r="F46" s="16"/>
      <c r="G46" s="6"/>
      <c r="H46" s="13">
        <f>SUM('Results of MISCAN HPV_cyt2x_95%'!AB256:AB260)</f>
        <v>11510.91454</v>
      </c>
      <c r="I46" s="16"/>
      <c r="J46" s="6"/>
      <c r="K46" s="3"/>
      <c r="L46"/>
      <c r="M46"/>
    </row>
    <row r="47" spans="1:14">
      <c r="A47" s="6" t="s">
        <v>106</v>
      </c>
      <c r="B47" s="13">
        <f>SUM('Results of MISCAN HPV_cyt2x_95%'!H261:H263)</f>
        <v>35399</v>
      </c>
      <c r="C47" s="6"/>
      <c r="D47" s="6"/>
      <c r="E47" s="13">
        <f>SUM('Results of MISCAN HPV_cyt2x_95%'!R261:R263)</f>
        <v>26566.585200000001</v>
      </c>
      <c r="F47" s="16"/>
      <c r="G47" s="6"/>
      <c r="H47" s="13">
        <f>SUM('Results of MISCAN HPV_cyt2x_95%'!AB261:AB263)</f>
        <v>26566.585200000001</v>
      </c>
      <c r="I47" s="16"/>
      <c r="J47" s="6"/>
      <c r="K47" s="3"/>
      <c r="L47"/>
      <c r="M47"/>
    </row>
    <row r="48" spans="1:14">
      <c r="A48" s="6"/>
      <c r="B48" s="6"/>
      <c r="C48" s="6"/>
      <c r="D48" s="6"/>
      <c r="E48" s="6"/>
      <c r="F48" s="16"/>
      <c r="G48" s="6"/>
      <c r="H48" s="6"/>
      <c r="I48" s="16"/>
      <c r="J48" s="6"/>
      <c r="K48" s="3"/>
      <c r="L48"/>
      <c r="M48"/>
    </row>
    <row r="49" spans="1:13">
      <c r="A49" s="10" t="s">
        <v>107</v>
      </c>
      <c r="B49" s="10"/>
      <c r="C49" s="11" t="s">
        <v>98</v>
      </c>
      <c r="D49" s="11" t="s">
        <v>99</v>
      </c>
      <c r="E49" s="6"/>
      <c r="F49" s="16"/>
      <c r="G49" s="6"/>
      <c r="H49" s="6"/>
      <c r="I49" s="16"/>
      <c r="J49" s="6"/>
      <c r="K49" s="3"/>
      <c r="L49"/>
      <c r="M49"/>
    </row>
    <row r="50" spans="1:13">
      <c r="A50" s="10" t="s">
        <v>103</v>
      </c>
      <c r="B50" s="10">
        <f>Parameters!B30</f>
        <v>279.27</v>
      </c>
      <c r="C50" s="12">
        <f>Parameters!C30</f>
        <v>0.03</v>
      </c>
      <c r="D50" s="12">
        <f>Parameters!D30</f>
        <v>8.3000000000000004E-2</v>
      </c>
      <c r="E50" s="6"/>
      <c r="F50" s="16"/>
      <c r="G50" s="6"/>
      <c r="H50" s="6"/>
      <c r="I50" s="16"/>
      <c r="J50" s="6"/>
      <c r="K50" s="3"/>
      <c r="L50"/>
      <c r="M50"/>
    </row>
    <row r="51" spans="1:13">
      <c r="A51" s="10" t="s">
        <v>104</v>
      </c>
      <c r="B51" s="10">
        <f>Parameters!B31</f>
        <v>869.41</v>
      </c>
      <c r="C51" s="12">
        <f>Parameters!C31</f>
        <v>0.03</v>
      </c>
      <c r="D51" s="12">
        <f>Parameters!D31</f>
        <v>0.5</v>
      </c>
      <c r="E51" s="6"/>
      <c r="F51" s="16"/>
      <c r="G51" s="6"/>
      <c r="H51" s="6"/>
      <c r="I51" s="16"/>
      <c r="J51" s="6"/>
      <c r="K51" s="3"/>
      <c r="L51"/>
      <c r="M51"/>
    </row>
    <row r="52" spans="1:13">
      <c r="A52" s="10" t="s">
        <v>105</v>
      </c>
      <c r="B52" s="10">
        <f>Parameters!B32</f>
        <v>1286.73</v>
      </c>
      <c r="C52" s="12">
        <f>Parameters!C32</f>
        <v>7.0000000000000007E-2</v>
      </c>
      <c r="D52" s="12">
        <f>Parameters!D32</f>
        <v>1</v>
      </c>
      <c r="E52" s="6"/>
      <c r="F52" s="16"/>
      <c r="G52" s="6"/>
      <c r="H52" s="6"/>
      <c r="I52" s="16"/>
      <c r="J52" s="6"/>
      <c r="K52" s="3"/>
      <c r="L52"/>
      <c r="M52"/>
    </row>
    <row r="53" spans="1:13">
      <c r="A53" s="10" t="s">
        <v>106</v>
      </c>
      <c r="B53" s="10">
        <f>Parameters!B33</f>
        <v>1506.98</v>
      </c>
      <c r="C53" s="12">
        <f>Parameters!C33</f>
        <v>7.0000000000000007E-2</v>
      </c>
      <c r="D53" s="12">
        <f>Parameters!D33</f>
        <v>1</v>
      </c>
      <c r="E53" s="6"/>
      <c r="F53" s="16"/>
      <c r="G53" s="6"/>
      <c r="H53" s="6"/>
      <c r="I53" s="16"/>
      <c r="J53" s="6"/>
      <c r="K53" s="3"/>
      <c r="L53"/>
      <c r="M53"/>
    </row>
    <row r="54" spans="1:13">
      <c r="A54" s="6" t="s">
        <v>108</v>
      </c>
      <c r="B54" s="6"/>
      <c r="C54" s="6"/>
      <c r="D54" s="6"/>
      <c r="E54" s="6"/>
      <c r="F54" s="16"/>
      <c r="G54" s="6"/>
      <c r="H54" s="6"/>
      <c r="I54" s="16"/>
      <c r="J54" s="6"/>
      <c r="K54" s="3"/>
      <c r="L54"/>
      <c r="M54"/>
    </row>
    <row r="55" spans="1:13">
      <c r="A55" s="6" t="s">
        <v>88</v>
      </c>
      <c r="B55" s="7">
        <f>B42</f>
        <v>0</v>
      </c>
      <c r="C55" s="7"/>
      <c r="D55" s="7"/>
      <c r="E55" s="7">
        <f>E42</f>
        <v>0.03</v>
      </c>
      <c r="F55" s="18"/>
      <c r="G55" s="7"/>
      <c r="H55" s="7">
        <f>H42</f>
        <v>0.03</v>
      </c>
      <c r="I55" s="16"/>
      <c r="J55" s="6"/>
      <c r="K55" s="3"/>
      <c r="L55"/>
      <c r="M55"/>
    </row>
    <row r="56" spans="1:13">
      <c r="A56" s="6"/>
      <c r="B56" s="6">
        <f>SUMPRODUCT($B50:$B53,B44:B47)</f>
        <v>90187958.599999994</v>
      </c>
      <c r="C56" s="6"/>
      <c r="D56" s="6"/>
      <c r="E56" s="6">
        <f>SUMPRODUCT($B50:$B53,E44:E47)</f>
        <v>66792338.212558098</v>
      </c>
      <c r="F56" s="16"/>
      <c r="G56" s="6"/>
      <c r="H56" s="6">
        <f>SUMPRODUCT($B50:$B53,H44:H47)</f>
        <v>66792338.212558098</v>
      </c>
      <c r="I56" s="16"/>
      <c r="J56" s="6"/>
      <c r="K56" s="3"/>
      <c r="L56"/>
      <c r="M56"/>
    </row>
    <row r="57" spans="1:13">
      <c r="A57" s="6"/>
      <c r="B57" s="6"/>
      <c r="C57" s="6"/>
      <c r="D57" s="6"/>
      <c r="E57" s="6"/>
      <c r="F57" s="16"/>
      <c r="G57" s="6"/>
      <c r="H57" s="6"/>
      <c r="I57" s="16"/>
      <c r="J57" s="6"/>
      <c r="K57" s="3"/>
      <c r="L57"/>
      <c r="M57"/>
    </row>
    <row r="58" spans="1:13">
      <c r="A58" s="6" t="s">
        <v>176</v>
      </c>
      <c r="B58" s="6"/>
      <c r="C58" s="6"/>
      <c r="D58" s="6"/>
      <c r="E58" s="6"/>
      <c r="F58" s="16"/>
      <c r="G58" s="6"/>
      <c r="H58" s="6"/>
      <c r="I58" s="16"/>
      <c r="J58" s="6"/>
      <c r="K58" s="3"/>
      <c r="L58"/>
      <c r="M58"/>
    </row>
    <row r="59" spans="1:13">
      <c r="A59" s="6" t="s">
        <v>88</v>
      </c>
      <c r="B59" s="7">
        <f>B55</f>
        <v>0</v>
      </c>
      <c r="C59" s="7"/>
      <c r="D59" s="7"/>
      <c r="E59" s="7">
        <f>E55</f>
        <v>0.03</v>
      </c>
      <c r="F59" s="18"/>
      <c r="G59" s="7"/>
      <c r="H59" s="7">
        <f>H55</f>
        <v>0.03</v>
      </c>
      <c r="I59" s="16"/>
      <c r="J59" s="6"/>
      <c r="K59" s="3"/>
      <c r="L59"/>
      <c r="M59"/>
    </row>
    <row r="60" spans="1:13">
      <c r="A60" s="6"/>
      <c r="B60" s="6">
        <f>(B44*C50*D50)+(B45*C51*D51)+(B46*C52*D52)+(B47*C53*D53)</f>
        <v>3838.8533600000001</v>
      </c>
      <c r="C60" s="6"/>
      <c r="D60" s="6"/>
      <c r="E60" s="6">
        <f>(E44*C50*D50)+(E45*C51*D51)+(E46*C52*D52)+(E47*C53*D53)</f>
        <v>2853.0770734294006</v>
      </c>
      <c r="F60" s="16"/>
      <c r="G60" s="6"/>
      <c r="H60" s="6">
        <f>(H44*C50*D50)+(H45*C51*D51)+(H46*C52*D52)+(H47*C53*D53)</f>
        <v>2853.0770734294006</v>
      </c>
      <c r="I60" s="16"/>
      <c r="J60" s="6"/>
      <c r="K60" s="3"/>
      <c r="L60"/>
      <c r="M60"/>
    </row>
    <row r="61" spans="1:13">
      <c r="A61" s="6"/>
      <c r="B61" s="6"/>
      <c r="C61" s="6"/>
      <c r="D61" s="6"/>
      <c r="E61" s="6"/>
      <c r="F61" s="16"/>
      <c r="G61" s="6"/>
      <c r="H61" s="6"/>
      <c r="I61" s="16"/>
      <c r="J61" s="6"/>
      <c r="K61" s="3"/>
      <c r="L61"/>
      <c r="M61"/>
    </row>
    <row r="62" spans="1:13">
      <c r="A62" s="6" t="s">
        <v>109</v>
      </c>
      <c r="B62" s="6"/>
      <c r="C62" s="6"/>
      <c r="D62" s="6"/>
      <c r="E62" s="6"/>
      <c r="F62" s="16"/>
      <c r="G62" s="6"/>
      <c r="H62" s="6"/>
      <c r="I62" s="16"/>
      <c r="J62" s="6"/>
      <c r="K62" s="3"/>
      <c r="L62"/>
      <c r="M62"/>
    </row>
    <row r="63" spans="1:13">
      <c r="A63" s="6" t="s">
        <v>88</v>
      </c>
      <c r="B63" s="7">
        <f>+B55</f>
        <v>0</v>
      </c>
      <c r="C63" s="18"/>
      <c r="D63" s="7"/>
      <c r="E63" s="7">
        <f>+E55</f>
        <v>0.03</v>
      </c>
      <c r="F63" s="18"/>
      <c r="G63" s="7"/>
      <c r="H63" s="7">
        <f>+H55</f>
        <v>0.03</v>
      </c>
      <c r="I63" s="16"/>
      <c r="J63" s="6"/>
      <c r="K63" s="3"/>
      <c r="L63"/>
      <c r="M63"/>
    </row>
    <row r="64" spans="1:13">
      <c r="A64" s="6" t="s">
        <v>110</v>
      </c>
      <c r="B64" s="6">
        <v>0</v>
      </c>
      <c r="C64" s="16"/>
      <c r="D64" s="6"/>
      <c r="E64" s="6">
        <v>0</v>
      </c>
      <c r="F64" s="16"/>
      <c r="G64" s="6"/>
      <c r="H64" s="6">
        <v>0</v>
      </c>
      <c r="I64" s="16"/>
      <c r="J64" s="6"/>
      <c r="K64" s="3"/>
      <c r="L64"/>
      <c r="M64"/>
    </row>
    <row r="65" spans="1:13">
      <c r="A65" s="6" t="s">
        <v>111</v>
      </c>
      <c r="B65" s="8">
        <f>'Results of MISCAN HPV_cyt2x_95%'!B17</f>
        <v>4844</v>
      </c>
      <c r="C65" s="16"/>
      <c r="D65" s="6"/>
      <c r="E65" s="8">
        <f>'Results of MISCAN HPV_cyt2x_95%'!D17</f>
        <v>3058.2</v>
      </c>
      <c r="F65" s="16"/>
      <c r="G65" s="6"/>
      <c r="H65" s="8">
        <f>'Results of MISCAN HPV_cyt2x_95%'!F17</f>
        <v>3058.2</v>
      </c>
      <c r="I65" s="16"/>
      <c r="J65" s="6"/>
      <c r="K65" s="3"/>
      <c r="L65"/>
      <c r="M65"/>
    </row>
    <row r="66" spans="1:13">
      <c r="A66" s="6" t="s">
        <v>112</v>
      </c>
      <c r="B66" s="8">
        <f>'Results of MISCAN HPV_cyt2x_95%'!B19</f>
        <v>8865</v>
      </c>
      <c r="C66" s="16"/>
      <c r="D66" s="6"/>
      <c r="E66" s="8">
        <f>'Results of MISCAN HPV_cyt2x_95%'!D19</f>
        <v>4690.8999999999996</v>
      </c>
      <c r="F66" s="16"/>
      <c r="G66" s="6"/>
      <c r="H66" s="8">
        <f>'Results of MISCAN HPV_cyt2x_95%'!F19</f>
        <v>4690.8999999999996</v>
      </c>
      <c r="I66" s="16"/>
      <c r="J66" s="6"/>
      <c r="K66" s="3"/>
      <c r="L66"/>
      <c r="M66"/>
    </row>
    <row r="67" spans="1:13">
      <c r="A67" s="6" t="s">
        <v>113</v>
      </c>
      <c r="B67" s="6">
        <f>SUM(B64:B66)</f>
        <v>13709</v>
      </c>
      <c r="C67" s="16"/>
      <c r="D67" s="6"/>
      <c r="E67" s="6">
        <f>SUM(E64:E66)</f>
        <v>7749.0999999999995</v>
      </c>
      <c r="F67" s="16"/>
      <c r="G67" s="6"/>
      <c r="H67" s="6">
        <f>SUM(H64:H66)</f>
        <v>7749.0999999999995</v>
      </c>
      <c r="I67" s="16"/>
      <c r="J67" s="6"/>
      <c r="K67" s="3"/>
      <c r="L67"/>
      <c r="M67"/>
    </row>
    <row r="68" spans="1:13">
      <c r="A68" s="6"/>
      <c r="B68" s="6"/>
      <c r="C68" s="18"/>
      <c r="D68" s="6"/>
      <c r="E68" s="6"/>
      <c r="F68" s="18"/>
      <c r="G68" s="14"/>
      <c r="H68" s="6"/>
      <c r="I68" s="18"/>
      <c r="J68" s="14"/>
      <c r="K68" s="3"/>
      <c r="L68"/>
      <c r="M68"/>
    </row>
    <row r="69" spans="1:13">
      <c r="A69" s="6" t="s">
        <v>114</v>
      </c>
      <c r="B69" s="6"/>
      <c r="C69" s="18"/>
      <c r="D69" s="6"/>
      <c r="E69" s="6"/>
      <c r="F69" s="16"/>
      <c r="G69" s="6"/>
      <c r="H69" s="6"/>
      <c r="I69" s="16"/>
      <c r="J69" s="6"/>
      <c r="K69" s="3"/>
      <c r="L69"/>
      <c r="M69"/>
    </row>
    <row r="70" spans="1:13">
      <c r="A70" s="6" t="s">
        <v>88</v>
      </c>
      <c r="B70" s="7">
        <f>B63</f>
        <v>0</v>
      </c>
      <c r="C70" s="18"/>
      <c r="D70" s="7"/>
      <c r="E70" s="7">
        <f>E63</f>
        <v>0.03</v>
      </c>
      <c r="F70" s="18"/>
      <c r="G70" s="7"/>
      <c r="H70" s="7">
        <f>H63</f>
        <v>0.03</v>
      </c>
      <c r="I70" s="16"/>
      <c r="J70" s="6"/>
      <c r="K70" s="3"/>
      <c r="L70"/>
      <c r="M70"/>
    </row>
    <row r="71" spans="1:13">
      <c r="A71" s="6" t="s">
        <v>115</v>
      </c>
      <c r="B71" s="8">
        <f>'Results of MISCAN HPV_cyt2x_95%'!H264</f>
        <v>1108</v>
      </c>
      <c r="C71" s="16"/>
      <c r="D71" s="6"/>
      <c r="E71" s="8">
        <f>'Results of MISCAN HPV_cyt2x_95%'!R264</f>
        <v>839.12896999999998</v>
      </c>
      <c r="F71" s="16"/>
      <c r="G71" s="6"/>
      <c r="H71" s="8">
        <f>'Results of MISCAN HPV_cyt2x_95%'!AB264</f>
        <v>839.12896999999998</v>
      </c>
      <c r="I71" s="16"/>
      <c r="J71" s="6"/>
      <c r="K71" s="3"/>
      <c r="L71"/>
      <c r="M71"/>
    </row>
    <row r="72" spans="1:13">
      <c r="A72" s="6" t="s">
        <v>116</v>
      </c>
      <c r="B72" s="8">
        <f>'Results of MISCAN HPV_cyt2x_95%'!H265</f>
        <v>580</v>
      </c>
      <c r="C72" s="16"/>
      <c r="D72" s="6"/>
      <c r="E72" s="8">
        <f>'Results of MISCAN HPV_cyt2x_95%'!R265</f>
        <v>446.20382999999998</v>
      </c>
      <c r="F72" s="16"/>
      <c r="G72" s="6"/>
      <c r="H72" s="8">
        <f>'Results of MISCAN HPV_cyt2x_95%'!AB265</f>
        <v>446.20382999999998</v>
      </c>
      <c r="I72" s="16"/>
      <c r="J72" s="6"/>
      <c r="K72" s="3"/>
      <c r="L72"/>
      <c r="M72"/>
    </row>
    <row r="73" spans="1:13">
      <c r="A73" s="6" t="s">
        <v>117</v>
      </c>
      <c r="B73" s="8">
        <f>'Results of MISCAN HPV_cyt2x_95%'!H266</f>
        <v>195</v>
      </c>
      <c r="C73" s="16"/>
      <c r="D73" s="6"/>
      <c r="E73" s="8">
        <f>'Results of MISCAN HPV_cyt2x_95%'!R266</f>
        <v>142.53822</v>
      </c>
      <c r="F73" s="16"/>
      <c r="G73" s="6"/>
      <c r="H73" s="8">
        <f>'Results of MISCAN HPV_cyt2x_95%'!AB266</f>
        <v>142.53822</v>
      </c>
      <c r="I73" s="16"/>
      <c r="J73" s="6"/>
      <c r="K73" s="3"/>
      <c r="L73"/>
      <c r="M73"/>
    </row>
    <row r="74" spans="1:13">
      <c r="A74" s="6"/>
      <c r="B74" s="6"/>
      <c r="C74" s="16"/>
      <c r="D74" s="6"/>
      <c r="E74" s="6"/>
      <c r="F74" s="16"/>
      <c r="G74" s="6"/>
      <c r="H74" s="6"/>
      <c r="I74" s="16"/>
      <c r="J74" s="6"/>
      <c r="K74" s="3"/>
      <c r="L74"/>
      <c r="M74"/>
    </row>
    <row r="75" spans="1:13">
      <c r="A75" s="6" t="s">
        <v>118</v>
      </c>
      <c r="B75" s="6"/>
      <c r="C75" s="16"/>
      <c r="D75" s="6"/>
      <c r="E75" s="6"/>
      <c r="F75" s="16"/>
      <c r="G75" s="6"/>
      <c r="H75" s="6"/>
      <c r="I75" s="16"/>
      <c r="J75" s="6"/>
      <c r="K75" s="3"/>
      <c r="L75"/>
      <c r="M75"/>
    </row>
    <row r="76" spans="1:13">
      <c r="A76" s="6" t="s">
        <v>88</v>
      </c>
      <c r="B76" s="7">
        <f>B63</f>
        <v>0</v>
      </c>
      <c r="C76" s="18"/>
      <c r="D76" s="7"/>
      <c r="E76" s="7">
        <f>E63</f>
        <v>0.03</v>
      </c>
      <c r="F76" s="18"/>
      <c r="G76" s="7"/>
      <c r="H76" s="7">
        <f>H63</f>
        <v>0.03</v>
      </c>
      <c r="I76" s="16"/>
      <c r="J76" s="6"/>
      <c r="K76" s="3"/>
      <c r="L76"/>
      <c r="M76"/>
    </row>
    <row r="77" spans="1:13">
      <c r="A77" s="6" t="s">
        <v>110</v>
      </c>
      <c r="B77" s="6">
        <f>B64</f>
        <v>0</v>
      </c>
      <c r="C77" s="16"/>
      <c r="D77" s="6"/>
      <c r="E77" s="6">
        <f>E64</f>
        <v>0</v>
      </c>
      <c r="F77" s="16"/>
      <c r="G77" s="6"/>
      <c r="H77" s="6">
        <f>H64</f>
        <v>0</v>
      </c>
      <c r="I77" s="16"/>
      <c r="J77" s="6"/>
      <c r="K77" s="3"/>
      <c r="L77"/>
      <c r="M77"/>
    </row>
    <row r="78" spans="1:13">
      <c r="A78" s="6" t="s">
        <v>111</v>
      </c>
      <c r="B78" s="6">
        <f>B65</f>
        <v>4844</v>
      </c>
      <c r="C78" s="16"/>
      <c r="D78" s="6"/>
      <c r="E78" s="6">
        <f>E65</f>
        <v>3058.2</v>
      </c>
      <c r="F78" s="16"/>
      <c r="G78" s="6"/>
      <c r="H78" s="6">
        <f>H65</f>
        <v>3058.2</v>
      </c>
      <c r="I78" s="16"/>
      <c r="J78" s="6"/>
      <c r="K78" s="3"/>
      <c r="L78"/>
      <c r="M78"/>
    </row>
    <row r="79" spans="1:13">
      <c r="A79" s="6" t="s">
        <v>112</v>
      </c>
      <c r="B79" s="6">
        <f>B66</f>
        <v>8865</v>
      </c>
      <c r="C79" s="16"/>
      <c r="D79" s="6"/>
      <c r="E79" s="6">
        <f>E66</f>
        <v>4690.8999999999996</v>
      </c>
      <c r="F79" s="16"/>
      <c r="G79" s="6"/>
      <c r="H79" s="6">
        <f>H66</f>
        <v>4690.8999999999996</v>
      </c>
      <c r="I79" s="16"/>
      <c r="J79" s="6"/>
      <c r="K79" s="3"/>
      <c r="L79"/>
      <c r="M79"/>
    </row>
    <row r="80" spans="1:13">
      <c r="A80" s="6" t="s">
        <v>115</v>
      </c>
      <c r="B80" s="6">
        <f>B71</f>
        <v>1108</v>
      </c>
      <c r="C80" s="16"/>
      <c r="D80" s="6"/>
      <c r="E80" s="6">
        <f>E71</f>
        <v>839.12896999999998</v>
      </c>
      <c r="F80" s="16"/>
      <c r="G80" s="6"/>
      <c r="H80" s="6">
        <f>H71</f>
        <v>839.12896999999998</v>
      </c>
      <c r="I80" s="16"/>
      <c r="J80" s="6"/>
      <c r="K80" s="3"/>
      <c r="L80"/>
      <c r="M80"/>
    </row>
    <row r="81" spans="1:13">
      <c r="A81" s="6" t="s">
        <v>116</v>
      </c>
      <c r="B81" s="6">
        <f>B72</f>
        <v>580</v>
      </c>
      <c r="C81" s="16"/>
      <c r="D81" s="6"/>
      <c r="E81" s="6">
        <f>E72</f>
        <v>446.20382999999998</v>
      </c>
      <c r="F81" s="16"/>
      <c r="G81" s="6"/>
      <c r="H81" s="6">
        <f>H72</f>
        <v>446.20382999999998</v>
      </c>
      <c r="I81" s="16"/>
      <c r="J81" s="6"/>
      <c r="K81" s="3"/>
      <c r="L81"/>
      <c r="M81"/>
    </row>
    <row r="82" spans="1:13">
      <c r="A82" s="6" t="s">
        <v>117</v>
      </c>
      <c r="B82" s="6">
        <f>B73</f>
        <v>195</v>
      </c>
      <c r="C82" s="16"/>
      <c r="D82" s="6"/>
      <c r="E82" s="6">
        <f>E73</f>
        <v>142.53822</v>
      </c>
      <c r="F82" s="16"/>
      <c r="G82" s="6"/>
      <c r="H82" s="6">
        <f>H73</f>
        <v>142.53822</v>
      </c>
      <c r="I82" s="16"/>
      <c r="J82" s="6"/>
      <c r="K82" s="3"/>
      <c r="L82"/>
      <c r="M82"/>
    </row>
    <row r="83" spans="1:13">
      <c r="A83" s="6" t="s">
        <v>119</v>
      </c>
      <c r="B83" s="8">
        <f>'Results of MISCAN HPV_cyt2x_95%'!B32</f>
        <v>7242</v>
      </c>
      <c r="C83" s="16"/>
      <c r="D83" s="6"/>
      <c r="E83" s="8">
        <f>'Results of MISCAN HPV_cyt2x_95%'!D32</f>
        <v>3732.5</v>
      </c>
      <c r="F83" s="16"/>
      <c r="G83" s="6"/>
      <c r="H83" s="8">
        <f>'Results of MISCAN HPV_cyt2x_95%'!F32</f>
        <v>3732.5</v>
      </c>
      <c r="I83" s="16"/>
      <c r="J83" s="6"/>
      <c r="K83" s="6"/>
    </row>
    <row r="84" spans="1:13">
      <c r="A84" s="6"/>
      <c r="B84" s="6"/>
      <c r="C84" s="6"/>
      <c r="D84" s="6"/>
      <c r="E84" s="6"/>
      <c r="F84" s="16"/>
      <c r="G84" s="6"/>
      <c r="H84" s="6"/>
      <c r="I84" s="16"/>
      <c r="J84" s="6"/>
      <c r="K84" s="6"/>
    </row>
    <row r="85" spans="1:13">
      <c r="A85" s="10" t="s">
        <v>120</v>
      </c>
      <c r="B85" s="10"/>
      <c r="C85" s="11" t="s">
        <v>98</v>
      </c>
      <c r="D85" s="11" t="s">
        <v>99</v>
      </c>
      <c r="E85" s="6"/>
      <c r="F85" s="16"/>
      <c r="G85" s="6"/>
      <c r="H85" s="6"/>
      <c r="I85" s="16"/>
      <c r="J85" s="6"/>
      <c r="K85" s="6"/>
    </row>
    <row r="86" spans="1:13">
      <c r="A86" s="10" t="s">
        <v>110</v>
      </c>
      <c r="B86" s="10">
        <f>Parameters!B36</f>
        <v>4935.1099999999997</v>
      </c>
      <c r="C86" s="12">
        <f>Parameters!C36</f>
        <v>6.2E-2</v>
      </c>
      <c r="D86" s="12">
        <f>Parameters!D36</f>
        <v>5</v>
      </c>
      <c r="E86" s="6"/>
      <c r="F86" s="16"/>
      <c r="G86" s="6"/>
      <c r="H86" s="6"/>
      <c r="I86" s="16"/>
      <c r="J86" s="6"/>
      <c r="K86" s="6"/>
    </row>
    <row r="87" spans="1:13">
      <c r="A87" s="10" t="s">
        <v>111</v>
      </c>
      <c r="B87" s="10">
        <f>Parameters!B37</f>
        <v>11702.83</v>
      </c>
      <c r="C87" s="12">
        <f>Parameters!C37</f>
        <v>6.2E-2</v>
      </c>
      <c r="D87" s="12">
        <f>Parameters!D37</f>
        <v>5</v>
      </c>
      <c r="E87" s="6"/>
      <c r="F87" s="16"/>
      <c r="G87" s="6"/>
      <c r="H87" s="6"/>
      <c r="I87" s="16"/>
      <c r="J87" s="6"/>
      <c r="K87" s="6"/>
    </row>
    <row r="88" spans="1:13">
      <c r="A88" s="10" t="s">
        <v>112</v>
      </c>
      <c r="B88" s="10">
        <f>Parameters!B38</f>
        <v>10773.35</v>
      </c>
      <c r="C88" s="12">
        <f>Parameters!C38</f>
        <v>0.28000000000000003</v>
      </c>
      <c r="D88" s="12">
        <f>Parameters!D38</f>
        <v>5</v>
      </c>
      <c r="E88" s="6"/>
      <c r="F88" s="16"/>
      <c r="G88" s="6"/>
      <c r="H88" s="6"/>
      <c r="I88" s="16"/>
      <c r="J88" s="6"/>
      <c r="K88" s="6"/>
    </row>
    <row r="89" spans="1:13">
      <c r="A89" s="10" t="s">
        <v>115</v>
      </c>
      <c r="B89" s="10">
        <f>Parameters!B39</f>
        <v>4935.1099999999997</v>
      </c>
      <c r="C89" s="12">
        <f>Parameters!C39</f>
        <v>6.2E-2</v>
      </c>
      <c r="D89" s="12">
        <f>Parameters!D39</f>
        <v>5</v>
      </c>
      <c r="E89" s="6"/>
      <c r="F89" s="16"/>
      <c r="G89" s="6"/>
      <c r="H89" s="6"/>
      <c r="I89" s="16"/>
      <c r="J89" s="6"/>
      <c r="K89" s="6"/>
    </row>
    <row r="90" spans="1:13">
      <c r="A90" s="10" t="s">
        <v>116</v>
      </c>
      <c r="B90" s="10">
        <f>Parameters!B40</f>
        <v>11702.83</v>
      </c>
      <c r="C90" s="12">
        <f>Parameters!C40</f>
        <v>6.2E-2</v>
      </c>
      <c r="D90" s="12">
        <f>Parameters!D40</f>
        <v>5</v>
      </c>
      <c r="E90" s="6"/>
      <c r="F90" s="16"/>
      <c r="G90" s="6"/>
      <c r="H90" s="6"/>
      <c r="I90" s="16"/>
      <c r="J90" s="6"/>
      <c r="K90" s="6"/>
    </row>
    <row r="91" spans="1:13">
      <c r="A91" s="10" t="s">
        <v>117</v>
      </c>
      <c r="B91" s="10">
        <f>Parameters!B41</f>
        <v>11535.27</v>
      </c>
      <c r="C91" s="12">
        <f>Parameters!C41</f>
        <v>0.28000000000000003</v>
      </c>
      <c r="D91" s="12">
        <f>Parameters!D41</f>
        <v>5</v>
      </c>
      <c r="E91" s="6"/>
      <c r="F91" s="16"/>
      <c r="G91" s="6"/>
      <c r="H91" s="6"/>
      <c r="I91" s="16"/>
      <c r="J91" s="6"/>
      <c r="K91" s="6"/>
    </row>
    <row r="92" spans="1:13">
      <c r="A92" s="10" t="s">
        <v>180</v>
      </c>
      <c r="B92" s="10">
        <f>Parameters!B42</f>
        <v>26208.86</v>
      </c>
      <c r="C92" s="12">
        <f>Parameters!C42</f>
        <v>0.71199999999999997</v>
      </c>
      <c r="D92" s="12">
        <f>Parameters!D42</f>
        <v>8.3000000000000004E-2</v>
      </c>
      <c r="E92" s="6"/>
      <c r="F92" s="16"/>
      <c r="G92" s="6"/>
      <c r="H92" s="6"/>
      <c r="I92" s="16"/>
      <c r="J92" s="6"/>
      <c r="K92" s="6"/>
    </row>
    <row r="93" spans="1:13">
      <c r="A93" s="6"/>
      <c r="B93" s="6"/>
      <c r="C93" s="6"/>
      <c r="D93" s="6"/>
      <c r="E93" s="6"/>
      <c r="F93" s="16"/>
      <c r="G93" s="6"/>
      <c r="H93" s="6"/>
      <c r="I93" s="16"/>
      <c r="J93" s="6"/>
      <c r="K93" s="6"/>
    </row>
    <row r="94" spans="1:13">
      <c r="A94" s="6" t="s">
        <v>121</v>
      </c>
      <c r="B94" s="6"/>
      <c r="C94" s="6"/>
      <c r="D94" s="6"/>
      <c r="E94" s="6"/>
      <c r="F94" s="16"/>
      <c r="G94" s="6"/>
      <c r="H94" s="6"/>
      <c r="I94" s="16"/>
      <c r="J94" s="6"/>
      <c r="K94" s="6"/>
    </row>
    <row r="95" spans="1:13">
      <c r="A95" s="6" t="s">
        <v>88</v>
      </c>
      <c r="B95" s="7">
        <f>+B76</f>
        <v>0</v>
      </c>
      <c r="C95" s="7"/>
      <c r="D95" s="7"/>
      <c r="E95" s="7">
        <f>+E76</f>
        <v>0.03</v>
      </c>
      <c r="F95" s="18"/>
      <c r="G95" s="7"/>
      <c r="H95" s="7">
        <f>+H76</f>
        <v>0.03</v>
      </c>
      <c r="I95" s="16"/>
      <c r="J95" s="6"/>
      <c r="K95" s="6"/>
    </row>
    <row r="96" spans="1:13">
      <c r="A96" s="6" t="s">
        <v>122</v>
      </c>
      <c r="B96" s="6">
        <f>SUMPRODUCT($B86:$B91,B77:B82)</f>
        <v>166699377.20000002</v>
      </c>
      <c r="C96" s="6"/>
      <c r="D96" s="6"/>
      <c r="E96" s="6">
        <f>SUMPRODUCT($B86:$B91,E77:E82)</f>
        <v>97333560.412994996</v>
      </c>
      <c r="F96" s="16"/>
      <c r="G96" s="6"/>
      <c r="H96" s="6">
        <f>SUMPRODUCT($B86:$B91,H77:H82)</f>
        <v>97333560.412994996</v>
      </c>
      <c r="I96" s="16"/>
      <c r="J96" s="6"/>
      <c r="K96" s="6"/>
    </row>
    <row r="97" spans="1:11">
      <c r="A97" s="6" t="s">
        <v>123</v>
      </c>
      <c r="B97" s="6">
        <f>B83*$B92</f>
        <v>189804564.12</v>
      </c>
      <c r="C97" s="6"/>
      <c r="D97" s="6"/>
      <c r="E97" s="6">
        <f>E83*$B92</f>
        <v>97824569.950000003</v>
      </c>
      <c r="F97" s="16"/>
      <c r="G97" s="6"/>
      <c r="H97" s="6">
        <f>H83*$B92</f>
        <v>97824569.950000003</v>
      </c>
      <c r="I97" s="16"/>
      <c r="J97" s="6"/>
      <c r="K97" s="6"/>
    </row>
    <row r="98" spans="1:11">
      <c r="A98" s="6" t="s">
        <v>113</v>
      </c>
      <c r="B98" s="6">
        <f>+SUM(B96:B97)</f>
        <v>356503941.32000005</v>
      </c>
      <c r="C98" s="6"/>
      <c r="D98" s="6"/>
      <c r="E98" s="6">
        <f>+SUM(E96:E97)</f>
        <v>195158130.362995</v>
      </c>
      <c r="F98" s="16"/>
      <c r="G98" s="6"/>
      <c r="H98" s="6">
        <f>+SUM(H96:H97)</f>
        <v>195158130.362995</v>
      </c>
      <c r="I98" s="16"/>
      <c r="J98" s="6"/>
      <c r="K98" s="6"/>
    </row>
    <row r="99" spans="1:11">
      <c r="A99" s="6"/>
      <c r="B99" s="6"/>
      <c r="C99" s="6"/>
      <c r="D99" s="6"/>
      <c r="E99" s="6"/>
      <c r="F99" s="16"/>
      <c r="G99" s="6"/>
      <c r="H99" s="6"/>
      <c r="I99" s="16"/>
      <c r="J99" s="6"/>
      <c r="K99" s="6"/>
    </row>
    <row r="100" spans="1:11">
      <c r="A100" s="6" t="s">
        <v>165</v>
      </c>
      <c r="B100" s="6"/>
      <c r="C100" s="6"/>
      <c r="D100" s="6"/>
      <c r="E100" s="6"/>
      <c r="F100" s="16"/>
      <c r="G100" s="6"/>
      <c r="H100" s="6"/>
      <c r="I100" s="16"/>
      <c r="J100" s="6"/>
      <c r="K100" s="6"/>
    </row>
    <row r="101" spans="1:11">
      <c r="A101" s="6" t="s">
        <v>88</v>
      </c>
      <c r="B101" s="7">
        <f>+B76</f>
        <v>0</v>
      </c>
      <c r="C101" s="7"/>
      <c r="D101" s="7"/>
      <c r="E101" s="7">
        <f>+E76</f>
        <v>0.03</v>
      </c>
      <c r="F101" s="18"/>
      <c r="G101" s="7"/>
      <c r="H101" s="7">
        <f>+H76</f>
        <v>0.03</v>
      </c>
      <c r="I101" s="16"/>
      <c r="J101" s="6"/>
      <c r="K101" s="6"/>
    </row>
    <row r="102" spans="1:11">
      <c r="A102" s="6" t="s">
        <v>122</v>
      </c>
      <c r="B102" s="6">
        <f>SUMPRODUCT(B77:B82,C86:C91,D86:D91)</f>
        <v>14708.92</v>
      </c>
      <c r="C102" s="6"/>
      <c r="D102" s="6"/>
      <c r="E102" s="6">
        <f>SUMPRODUCT(E77:E82,C86:C91,D86:D91)</f>
        <v>8113.3086759999997</v>
      </c>
      <c r="F102" s="16"/>
      <c r="G102" s="6"/>
      <c r="H102" s="6">
        <f>SUMPRODUCT(H77:H82,C86:C91,D86:D91)</f>
        <v>8113.3086759999997</v>
      </c>
      <c r="I102" s="16"/>
      <c r="J102" s="6"/>
      <c r="K102" s="6"/>
    </row>
    <row r="103" spans="1:11">
      <c r="A103" s="6" t="s">
        <v>123</v>
      </c>
      <c r="B103" s="6">
        <f>B83*C92*D92</f>
        <v>427.97323200000005</v>
      </c>
      <c r="C103" s="6"/>
      <c r="D103" s="6"/>
      <c r="E103" s="6">
        <f>E83*C92*D92</f>
        <v>220.57582000000002</v>
      </c>
      <c r="F103" s="16"/>
      <c r="G103" s="6"/>
      <c r="H103" s="6">
        <f>H83*C92*D92</f>
        <v>220.57582000000002</v>
      </c>
      <c r="I103" s="16"/>
      <c r="J103" s="6"/>
      <c r="K103" s="6"/>
    </row>
    <row r="104" spans="1:11">
      <c r="A104" s="6" t="s">
        <v>113</v>
      </c>
      <c r="B104" s="6">
        <f>+SUM(B102:B103)</f>
        <v>15136.893232</v>
      </c>
      <c r="C104" s="6"/>
      <c r="D104" s="6"/>
      <c r="E104" s="6">
        <f>+SUM(E102:E103)</f>
        <v>8333.8844959999988</v>
      </c>
      <c r="F104" s="16"/>
      <c r="G104" s="6"/>
      <c r="H104" s="6">
        <f>+SUM(H102:H103)</f>
        <v>8333.8844959999988</v>
      </c>
      <c r="I104" s="16"/>
      <c r="J104" s="6"/>
      <c r="K104" s="6"/>
    </row>
    <row r="105" spans="1:11">
      <c r="A105" s="6"/>
      <c r="B105" s="6"/>
      <c r="C105" s="16"/>
      <c r="D105" s="6"/>
      <c r="E105" s="6"/>
      <c r="F105" s="16"/>
      <c r="G105" s="6"/>
      <c r="H105" s="6"/>
      <c r="I105" s="16"/>
      <c r="J105" s="6"/>
      <c r="K105" s="6"/>
    </row>
    <row r="106" spans="1:11">
      <c r="A106" s="6" t="s">
        <v>124</v>
      </c>
      <c r="B106" s="6"/>
      <c r="C106" s="16"/>
      <c r="D106" s="6"/>
      <c r="E106" s="6"/>
      <c r="F106" s="16"/>
      <c r="G106" s="6"/>
      <c r="H106" s="6"/>
      <c r="I106" s="16"/>
      <c r="J106" s="6"/>
    </row>
    <row r="107" spans="1:11">
      <c r="A107" s="6" t="s">
        <v>88</v>
      </c>
      <c r="B107" s="7">
        <f>+B95</f>
        <v>0</v>
      </c>
      <c r="C107" s="18"/>
      <c r="D107" s="7"/>
      <c r="E107" s="7">
        <f>+E95</f>
        <v>0.03</v>
      </c>
      <c r="F107" s="18"/>
      <c r="G107" s="7"/>
      <c r="H107" s="7">
        <f>+H95</f>
        <v>0.03</v>
      </c>
      <c r="I107" s="16"/>
      <c r="J107" s="6"/>
    </row>
    <row r="108" spans="1:11">
      <c r="A108" s="6" t="s">
        <v>125</v>
      </c>
      <c r="B108" s="6">
        <f>B83</f>
        <v>7242</v>
      </c>
      <c r="C108" s="16"/>
      <c r="D108" s="6"/>
      <c r="E108" s="6">
        <f>E83</f>
        <v>3732.5</v>
      </c>
      <c r="F108" s="16"/>
      <c r="G108" s="6"/>
      <c r="H108" s="6">
        <f>H83</f>
        <v>3732.5</v>
      </c>
      <c r="I108" s="16"/>
      <c r="J108" s="6"/>
    </row>
    <row r="109" spans="1:11">
      <c r="A109" s="6" t="s">
        <v>126</v>
      </c>
      <c r="B109" s="8">
        <f>'Results of MISCAN HPV_cyt2x_95%'!B34</f>
        <v>246434.3</v>
      </c>
      <c r="C109" s="16"/>
      <c r="D109" s="6"/>
      <c r="E109" s="8">
        <f>'Results of MISCAN HPV_cyt2x_95%'!D34</f>
        <v>128065.3</v>
      </c>
      <c r="F109" s="16"/>
      <c r="G109" s="6"/>
      <c r="H109" s="8">
        <f>'Results of MISCAN HPV_cyt2x_95%'!F34</f>
        <v>128065.3</v>
      </c>
      <c r="I109" s="16"/>
      <c r="J109" s="6"/>
    </row>
    <row r="110" spans="1:11">
      <c r="A110" s="6"/>
      <c r="B110" s="6"/>
      <c r="C110" s="16"/>
      <c r="D110" s="6"/>
      <c r="E110" s="6"/>
      <c r="F110" s="16"/>
      <c r="G110" s="6"/>
      <c r="H110" s="6"/>
      <c r="I110" s="16"/>
      <c r="J110" s="6"/>
    </row>
    <row r="111" spans="1:11">
      <c r="A111" s="6" t="s">
        <v>127</v>
      </c>
      <c r="B111" s="6"/>
      <c r="C111" s="16"/>
      <c r="D111" s="6"/>
      <c r="E111" s="6"/>
      <c r="F111" s="16"/>
      <c r="G111" s="6"/>
      <c r="H111" s="6"/>
      <c r="I111" s="16"/>
      <c r="J111" s="6"/>
    </row>
    <row r="112" spans="1:11">
      <c r="A112" s="6" t="s">
        <v>128</v>
      </c>
      <c r="B112" s="6"/>
      <c r="C112" s="16"/>
      <c r="D112" s="6"/>
      <c r="E112" s="6"/>
      <c r="F112" s="16"/>
      <c r="G112" s="6"/>
      <c r="H112" s="6"/>
      <c r="I112" s="16"/>
      <c r="J112" s="6"/>
    </row>
    <row r="113" spans="1:10">
      <c r="A113" s="6" t="s">
        <v>88</v>
      </c>
      <c r="B113" s="7">
        <f>+B107</f>
        <v>0</v>
      </c>
      <c r="C113" s="18"/>
      <c r="D113" s="7"/>
      <c r="E113" s="7">
        <f>+E107</f>
        <v>0.03</v>
      </c>
      <c r="F113" s="18"/>
      <c r="G113" s="7"/>
      <c r="H113" s="7">
        <f>+H107</f>
        <v>0.03</v>
      </c>
      <c r="I113" s="16"/>
      <c r="J113" s="6"/>
    </row>
    <row r="114" spans="1:10">
      <c r="A114" s="6" t="s">
        <v>181</v>
      </c>
      <c r="B114" s="6">
        <f>+B34</f>
        <v>1249247681.3099999</v>
      </c>
      <c r="C114" s="16"/>
      <c r="D114" s="6"/>
      <c r="E114" s="6">
        <f>+E34</f>
        <v>848500810.66067517</v>
      </c>
      <c r="F114" s="16"/>
      <c r="G114" s="6"/>
      <c r="H114" s="6">
        <f>+H34</f>
        <v>848500810.66067517</v>
      </c>
      <c r="I114" s="16"/>
      <c r="J114" s="6"/>
    </row>
    <row r="115" spans="1:10">
      <c r="A115" s="6" t="s">
        <v>129</v>
      </c>
      <c r="B115" s="6">
        <f>+B56</f>
        <v>90187958.599999994</v>
      </c>
      <c r="C115" s="16"/>
      <c r="D115" s="6"/>
      <c r="E115" s="6">
        <f>+E56</f>
        <v>66792338.212558098</v>
      </c>
      <c r="F115" s="16"/>
      <c r="G115" s="6"/>
      <c r="H115" s="6">
        <f>+H56</f>
        <v>66792338.212558098</v>
      </c>
      <c r="I115" s="16"/>
      <c r="J115" s="6"/>
    </row>
    <row r="116" spans="1:10">
      <c r="A116" s="6" t="s">
        <v>130</v>
      </c>
      <c r="B116" s="6">
        <f>+B98</f>
        <v>356503941.32000005</v>
      </c>
      <c r="C116" s="16"/>
      <c r="D116" s="6"/>
      <c r="E116" s="6">
        <f>+E98</f>
        <v>195158130.362995</v>
      </c>
      <c r="F116" s="16"/>
      <c r="G116" s="6"/>
      <c r="H116" s="6">
        <f>+H98</f>
        <v>195158130.362995</v>
      </c>
      <c r="I116" s="16"/>
      <c r="J116" s="6"/>
    </row>
    <row r="117" spans="1:10">
      <c r="A117" s="6" t="s">
        <v>113</v>
      </c>
      <c r="B117" s="6">
        <f>+SUM(B114:B116)</f>
        <v>1695939581.23</v>
      </c>
      <c r="C117" s="16"/>
      <c r="D117" s="6"/>
      <c r="E117" s="6">
        <f>+SUM(E114:E116)</f>
        <v>1110451279.2362282</v>
      </c>
      <c r="F117" s="16"/>
      <c r="G117" s="6"/>
      <c r="H117" s="6">
        <f>+SUM(H114:H116)</f>
        <v>1110451279.2362282</v>
      </c>
      <c r="I117" s="16"/>
      <c r="J117" s="6"/>
    </row>
    <row r="118" spans="1:10">
      <c r="A118" s="6"/>
      <c r="B118" s="6"/>
      <c r="C118" s="16"/>
      <c r="D118" s="6"/>
      <c r="E118" s="6"/>
      <c r="F118" s="16"/>
      <c r="G118" s="6"/>
      <c r="H118" s="6"/>
      <c r="I118" s="16"/>
      <c r="J118" s="6"/>
    </row>
    <row r="119" spans="1:10">
      <c r="A119" s="6" t="s">
        <v>127</v>
      </c>
      <c r="B119" s="6"/>
      <c r="C119" s="16"/>
      <c r="D119" s="6"/>
      <c r="E119" s="6"/>
      <c r="F119" s="16"/>
      <c r="G119" s="6"/>
      <c r="H119" s="6"/>
      <c r="I119" s="16"/>
      <c r="J119" s="6"/>
    </row>
    <row r="120" spans="1:10">
      <c r="A120" s="6" t="s">
        <v>164</v>
      </c>
      <c r="B120" s="6"/>
      <c r="C120" s="16"/>
      <c r="D120" s="6"/>
      <c r="E120" s="6"/>
      <c r="F120" s="16"/>
      <c r="G120" s="6"/>
      <c r="H120" s="6"/>
      <c r="I120" s="16"/>
      <c r="J120" s="6"/>
    </row>
    <row r="121" spans="1:10">
      <c r="A121" s="6" t="s">
        <v>88</v>
      </c>
      <c r="B121" s="7">
        <f>+B107</f>
        <v>0</v>
      </c>
      <c r="C121" s="18"/>
      <c r="D121" s="7"/>
      <c r="E121" s="7">
        <f>+E107</f>
        <v>0.03</v>
      </c>
      <c r="F121" s="18"/>
      <c r="G121" s="7"/>
      <c r="H121" s="7">
        <f>+H107</f>
        <v>0.03</v>
      </c>
      <c r="I121" s="16"/>
      <c r="J121" s="6"/>
    </row>
    <row r="122" spans="1:10">
      <c r="A122" s="6" t="s">
        <v>181</v>
      </c>
      <c r="B122" s="6">
        <f>+B39</f>
        <v>5106.8365679999997</v>
      </c>
      <c r="C122" s="16"/>
      <c r="D122" s="6"/>
      <c r="E122" s="6">
        <f>+E39</f>
        <v>3500.1925253399995</v>
      </c>
      <c r="F122" s="16"/>
      <c r="G122" s="6"/>
      <c r="H122" s="6">
        <f>+H39</f>
        <v>3500.1925253399995</v>
      </c>
      <c r="I122" s="16"/>
      <c r="J122" s="6"/>
    </row>
    <row r="123" spans="1:10">
      <c r="A123" s="6" t="s">
        <v>129</v>
      </c>
      <c r="B123" s="6">
        <f>+B60</f>
        <v>3838.8533600000001</v>
      </c>
      <c r="C123" s="16"/>
      <c r="D123" s="6"/>
      <c r="E123" s="6">
        <f>+E60</f>
        <v>2853.0770734294006</v>
      </c>
      <c r="F123" s="16"/>
      <c r="G123" s="6"/>
      <c r="H123" s="6">
        <f>+H60</f>
        <v>2853.0770734294006</v>
      </c>
      <c r="I123" s="16"/>
      <c r="J123" s="6"/>
    </row>
    <row r="124" spans="1:10">
      <c r="A124" s="6" t="s">
        <v>130</v>
      </c>
      <c r="B124" s="6">
        <f>+B104</f>
        <v>15136.893232</v>
      </c>
      <c r="C124" s="16"/>
      <c r="D124" s="6"/>
      <c r="E124" s="6">
        <f>+E104</f>
        <v>8333.8844959999988</v>
      </c>
      <c r="F124" s="16"/>
      <c r="G124" s="6"/>
      <c r="H124" s="6">
        <f>+H104</f>
        <v>8333.8844959999988</v>
      </c>
      <c r="I124" s="16"/>
      <c r="J124" s="6"/>
    </row>
    <row r="125" spans="1:10">
      <c r="A125" s="6" t="s">
        <v>113</v>
      </c>
      <c r="B125" s="6">
        <f>+SUM(B122:B124)</f>
        <v>24082.583160000002</v>
      </c>
      <c r="C125" s="16"/>
      <c r="D125" s="6"/>
      <c r="E125" s="6">
        <f>+SUM(E122:E124)</f>
        <v>14687.154094769399</v>
      </c>
      <c r="F125" s="16"/>
      <c r="G125" s="6"/>
      <c r="H125" s="6">
        <f>+SUM(H122:H124)</f>
        <v>14687.154094769399</v>
      </c>
      <c r="I125" s="16"/>
      <c r="J125" s="6"/>
    </row>
    <row r="126" spans="1:10">
      <c r="A126" s="6"/>
      <c r="B126" s="6"/>
      <c r="C126" s="16"/>
      <c r="D126" s="6"/>
      <c r="E126" s="6"/>
      <c r="F126" s="16"/>
      <c r="G126" s="6"/>
      <c r="H126" s="6"/>
      <c r="I126" s="16"/>
      <c r="J126" s="6"/>
    </row>
    <row r="127" spans="1:10">
      <c r="A127" s="6" t="s">
        <v>124</v>
      </c>
      <c r="B127" s="6"/>
      <c r="C127" s="16"/>
      <c r="D127" s="6"/>
      <c r="E127" s="6"/>
      <c r="F127" s="16"/>
      <c r="G127" s="6"/>
      <c r="H127" s="6"/>
      <c r="I127" s="16"/>
      <c r="J127" s="6"/>
    </row>
    <row r="128" spans="1:10">
      <c r="A128" s="6" t="s">
        <v>88</v>
      </c>
      <c r="B128" s="7">
        <f>+B107</f>
        <v>0</v>
      </c>
      <c r="C128" s="18"/>
      <c r="D128" s="7"/>
      <c r="E128" s="7">
        <f>+E107</f>
        <v>0.03</v>
      </c>
      <c r="F128" s="18"/>
      <c r="G128" s="7"/>
      <c r="H128" s="7">
        <f>+H107</f>
        <v>0.03</v>
      </c>
      <c r="I128" s="16"/>
      <c r="J128" s="6"/>
    </row>
    <row r="129" spans="1:10">
      <c r="A129" s="6" t="s">
        <v>131</v>
      </c>
      <c r="B129" s="6">
        <f>+B108</f>
        <v>7242</v>
      </c>
      <c r="C129" s="16"/>
      <c r="D129" s="6"/>
      <c r="E129" s="6">
        <f>+E108</f>
        <v>3732.5</v>
      </c>
      <c r="F129" s="16"/>
      <c r="G129" s="6"/>
      <c r="H129" s="6">
        <f>+H108</f>
        <v>3732.5</v>
      </c>
      <c r="I129" s="16"/>
      <c r="J129" s="6"/>
    </row>
    <row r="130" spans="1:10">
      <c r="A130" s="6" t="s">
        <v>126</v>
      </c>
      <c r="B130" s="6">
        <f>+B109</f>
        <v>246434.3</v>
      </c>
      <c r="C130" s="16"/>
      <c r="D130" s="6"/>
      <c r="E130" s="6">
        <f>+E109</f>
        <v>128065.3</v>
      </c>
      <c r="F130" s="16"/>
      <c r="G130" s="6"/>
      <c r="H130" s="6">
        <f>+H109</f>
        <v>128065.3</v>
      </c>
      <c r="I130" s="16"/>
      <c r="J130" s="6"/>
    </row>
    <row r="131" spans="1:10">
      <c r="A131" s="6"/>
      <c r="B131" s="6"/>
      <c r="C131" s="16"/>
      <c r="D131" s="6"/>
      <c r="E131" s="6"/>
      <c r="F131" s="16"/>
      <c r="G131" s="6"/>
      <c r="H131" s="6"/>
      <c r="I131" s="16"/>
      <c r="J131" s="6"/>
    </row>
    <row r="132" spans="1:10">
      <c r="A132" s="2" t="s">
        <v>132</v>
      </c>
      <c r="B132" s="22">
        <f>B3</f>
        <v>0</v>
      </c>
      <c r="C132" s="23"/>
      <c r="D132" s="22"/>
      <c r="E132" s="22">
        <f>E3</f>
        <v>0.03</v>
      </c>
      <c r="F132" s="23"/>
      <c r="G132" s="22"/>
      <c r="H132" s="22">
        <f>H3</f>
        <v>0.03</v>
      </c>
      <c r="I132" s="23"/>
      <c r="J132" s="22"/>
    </row>
    <row r="133" spans="1:10">
      <c r="A133" s="6" t="s">
        <v>79</v>
      </c>
      <c r="B133" s="2">
        <f>B44</f>
        <v>11164</v>
      </c>
      <c r="C133" s="4"/>
      <c r="E133" s="2">
        <f>E44</f>
        <v>7922.6570600000005</v>
      </c>
      <c r="F133" s="4"/>
      <c r="H133" s="2">
        <f>H44</f>
        <v>7922.6570600000005</v>
      </c>
      <c r="I133" s="4"/>
    </row>
    <row r="134" spans="1:10">
      <c r="A134" s="6" t="s">
        <v>80</v>
      </c>
      <c r="B134" s="2">
        <f>B45</f>
        <v>15529</v>
      </c>
      <c r="C134" s="4"/>
      <c r="E134" s="2">
        <f>E45</f>
        <v>11194.978370000001</v>
      </c>
      <c r="F134" s="4"/>
      <c r="H134" s="2">
        <f>H45</f>
        <v>11194.978370000001</v>
      </c>
      <c r="I134" s="4"/>
    </row>
    <row r="135" spans="1:10">
      <c r="A135" s="6" t="s">
        <v>81</v>
      </c>
      <c r="B135" s="2">
        <f>B46</f>
        <v>15717</v>
      </c>
      <c r="C135" s="4"/>
      <c r="E135" s="2">
        <f>E46</f>
        <v>11510.91454</v>
      </c>
      <c r="F135" s="4"/>
      <c r="H135" s="2">
        <f>H46</f>
        <v>11510.91454</v>
      </c>
      <c r="I135" s="4"/>
    </row>
    <row r="136" spans="1:10">
      <c r="A136" s="6" t="s">
        <v>82</v>
      </c>
      <c r="B136" s="2">
        <f>B47</f>
        <v>35399</v>
      </c>
      <c r="C136" s="4"/>
      <c r="E136" s="2">
        <f>E47</f>
        <v>26566.585200000001</v>
      </c>
      <c r="F136" s="4"/>
      <c r="H136" s="2">
        <f>H47</f>
        <v>26566.585200000001</v>
      </c>
      <c r="I136" s="4"/>
    </row>
    <row r="137" spans="1:10">
      <c r="A137" s="3" t="s">
        <v>133</v>
      </c>
      <c r="B137" s="2">
        <f>B67</f>
        <v>13709</v>
      </c>
      <c r="C137" s="4"/>
      <c r="E137" s="2">
        <f>E67</f>
        <v>7749.0999999999995</v>
      </c>
      <c r="F137" s="4"/>
      <c r="H137" s="2">
        <f>H67</f>
        <v>7749.0999999999995</v>
      </c>
      <c r="I137" s="4"/>
    </row>
    <row r="138" spans="1:10">
      <c r="A138" s="3" t="s">
        <v>134</v>
      </c>
      <c r="B138" s="2">
        <f>B129</f>
        <v>7242</v>
      </c>
      <c r="C138" s="4"/>
      <c r="E138" s="2">
        <f>E129</f>
        <v>3732.5</v>
      </c>
      <c r="F138" s="4"/>
      <c r="H138" s="2">
        <f>H129</f>
        <v>3732.5</v>
      </c>
      <c r="I138" s="4"/>
    </row>
    <row r="139" spans="1:10">
      <c r="A139" s="3" t="s">
        <v>135</v>
      </c>
      <c r="B139" s="15">
        <f>B130</f>
        <v>246434.3</v>
      </c>
      <c r="C139" s="4"/>
      <c r="E139" s="15">
        <f>E130</f>
        <v>128065.3</v>
      </c>
      <c r="F139" s="4"/>
      <c r="H139" s="15">
        <f>H130</f>
        <v>128065.3</v>
      </c>
      <c r="I139" s="4"/>
    </row>
    <row r="140" spans="1:10">
      <c r="A140" s="3" t="s">
        <v>146</v>
      </c>
      <c r="B140" s="15">
        <f>B125</f>
        <v>24082.583160000002</v>
      </c>
      <c r="C140" s="4"/>
      <c r="E140" s="15">
        <f>E125</f>
        <v>14687.154094769399</v>
      </c>
      <c r="F140" s="4"/>
      <c r="H140" s="15">
        <f>H125</f>
        <v>14687.154094769399</v>
      </c>
      <c r="I140" s="4"/>
    </row>
    <row r="141" spans="1:10">
      <c r="A141" s="3" t="s">
        <v>136</v>
      </c>
      <c r="B141" s="2">
        <f>SUM(B114:B114)</f>
        <v>1249247681.3099999</v>
      </c>
      <c r="C141" s="4"/>
      <c r="E141" s="2">
        <f>SUM(H114:H114)</f>
        <v>848500810.66067517</v>
      </c>
      <c r="F141" s="4"/>
      <c r="H141" s="2">
        <f>SUM(H114:H114)</f>
        <v>848500810.66067517</v>
      </c>
      <c r="I141" s="4"/>
    </row>
    <row r="142" spans="1:10">
      <c r="A142" s="3" t="s">
        <v>137</v>
      </c>
      <c r="B142" s="2">
        <f>SUM(B115:B116)</f>
        <v>446691899.92000008</v>
      </c>
      <c r="C142" s="4"/>
      <c r="E142" s="2">
        <f>SUM(H115:H116)</f>
        <v>261950468.57555309</v>
      </c>
      <c r="F142" s="4"/>
      <c r="H142" s="2">
        <f>SUM(H115:H116)</f>
        <v>261950468.57555309</v>
      </c>
      <c r="I142" s="4"/>
    </row>
    <row r="143" spans="1:10">
      <c r="A143" s="2" t="s">
        <v>138</v>
      </c>
      <c r="B143" s="15">
        <f>B117</f>
        <v>1695939581.23</v>
      </c>
      <c r="C143" s="4"/>
      <c r="E143" s="15">
        <f>H117</f>
        <v>1110451279.2362282</v>
      </c>
      <c r="F143" s="4"/>
      <c r="H143" s="15">
        <f>H117</f>
        <v>1110451279.2362282</v>
      </c>
      <c r="I143" s="4"/>
    </row>
    <row r="144" spans="1:10">
      <c r="C144" s="4"/>
      <c r="F144" s="4"/>
      <c r="I144" s="4"/>
    </row>
    <row r="145" spans="3:9">
      <c r="C145" s="4"/>
      <c r="F145" s="4"/>
      <c r="I145" s="4"/>
    </row>
    <row r="146" spans="3:9">
      <c r="C146" s="4"/>
      <c r="F146" s="4"/>
      <c r="I146" s="4"/>
    </row>
    <row r="147" spans="3:9">
      <c r="C147" s="4"/>
      <c r="F147" s="4"/>
      <c r="I147" s="4"/>
    </row>
    <row r="148" spans="3:9">
      <c r="C148" s="4"/>
      <c r="F148" s="4"/>
      <c r="I148" s="4"/>
    </row>
    <row r="149" spans="3:9">
      <c r="C149" s="4"/>
      <c r="F149" s="4"/>
      <c r="I149" s="4"/>
    </row>
    <row r="150" spans="3:9">
      <c r="C150" s="4"/>
      <c r="F150" s="4"/>
      <c r="I150" s="4"/>
    </row>
    <row r="151" spans="3:9">
      <c r="C151" s="4"/>
      <c r="F151" s="4"/>
      <c r="I151" s="4"/>
    </row>
    <row r="152" spans="3:9">
      <c r="C152" s="4"/>
      <c r="F152" s="4"/>
      <c r="I152" s="4"/>
    </row>
    <row r="153" spans="3:9">
      <c r="C153" s="4"/>
      <c r="F153" s="4"/>
      <c r="I153" s="4"/>
    </row>
    <row r="154" spans="3:9">
      <c r="C154" s="4"/>
      <c r="F154" s="4"/>
      <c r="I154" s="4"/>
    </row>
    <row r="155" spans="3:9">
      <c r="C155" s="4"/>
      <c r="F155" s="4"/>
      <c r="I155" s="4"/>
    </row>
    <row r="156" spans="3:9">
      <c r="C156" s="4"/>
      <c r="F156" s="4"/>
      <c r="I156" s="4"/>
    </row>
    <row r="157" spans="3:9">
      <c r="C157" s="4"/>
      <c r="F157" s="4"/>
      <c r="I157" s="4"/>
    </row>
    <row r="158" spans="3:9">
      <c r="C158" s="4"/>
      <c r="F158" s="4"/>
      <c r="I158" s="4"/>
    </row>
    <row r="159" spans="3:9">
      <c r="C159" s="4"/>
      <c r="F159" s="4"/>
      <c r="I159" s="4"/>
    </row>
    <row r="160" spans="3:9">
      <c r="C160" s="4"/>
      <c r="F160" s="4"/>
      <c r="I160" s="4"/>
    </row>
    <row r="161" spans="3:9">
      <c r="C161" s="4"/>
      <c r="F161" s="4"/>
      <c r="I161" s="4"/>
    </row>
    <row r="162" spans="3:9">
      <c r="C162" s="4"/>
      <c r="F162" s="4"/>
      <c r="I162" s="4"/>
    </row>
    <row r="163" spans="3:9">
      <c r="C163" s="4"/>
      <c r="F163" s="4"/>
      <c r="I163" s="4"/>
    </row>
    <row r="164" spans="3:9">
      <c r="C164" s="4"/>
      <c r="F164" s="4"/>
      <c r="I164" s="4"/>
    </row>
    <row r="165" spans="3:9">
      <c r="C165" s="4"/>
      <c r="F165" s="4"/>
      <c r="I165" s="4"/>
    </row>
    <row r="166" spans="3:9">
      <c r="C166" s="4"/>
      <c r="F166" s="4"/>
      <c r="I166" s="4"/>
    </row>
    <row r="167" spans="3:9">
      <c r="C167" s="4"/>
      <c r="F167" s="4"/>
      <c r="I167" s="4"/>
    </row>
    <row r="168" spans="3:9">
      <c r="C168" s="4"/>
      <c r="F168" s="4"/>
      <c r="I168" s="4"/>
    </row>
    <row r="169" spans="3:9">
      <c r="C169" s="4"/>
      <c r="F169" s="4"/>
      <c r="I169" s="4"/>
    </row>
    <row r="170" spans="3:9">
      <c r="C170" s="4"/>
      <c r="F170" s="4"/>
      <c r="I170" s="4"/>
    </row>
    <row r="171" spans="3:9">
      <c r="F171" s="4"/>
      <c r="I171" s="4"/>
    </row>
    <row r="172" spans="3:9">
      <c r="F172" s="4"/>
      <c r="I172" s="4"/>
    </row>
    <row r="173" spans="3:9">
      <c r="F173" s="4"/>
      <c r="I173" s="4"/>
    </row>
    <row r="174" spans="3:9">
      <c r="F174" s="4"/>
      <c r="I174" s="4"/>
    </row>
    <row r="175" spans="3:9">
      <c r="F175" s="4"/>
      <c r="I175" s="4"/>
    </row>
    <row r="176" spans="3:9">
      <c r="F176" s="4"/>
      <c r="I176" s="4"/>
    </row>
    <row r="177" spans="6:9">
      <c r="F177" s="4"/>
      <c r="I177" s="4"/>
    </row>
    <row r="178" spans="6:9">
      <c r="F178" s="4"/>
      <c r="I178" s="4"/>
    </row>
    <row r="179" spans="6:9">
      <c r="F179" s="4"/>
      <c r="I179" s="4"/>
    </row>
    <row r="180" spans="6:9">
      <c r="F180" s="4"/>
      <c r="I180" s="4"/>
    </row>
    <row r="181" spans="6:9">
      <c r="F181" s="4"/>
      <c r="I181" s="4"/>
    </row>
    <row r="182" spans="6:9">
      <c r="F182" s="4"/>
      <c r="I182" s="4"/>
    </row>
    <row r="183" spans="6:9">
      <c r="F183" s="4"/>
      <c r="I183" s="4"/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589</vt:i4>
      </vt:variant>
    </vt:vector>
  </HeadingPairs>
  <TitlesOfParts>
    <vt:vector size="599" baseType="lpstr">
      <vt:lpstr>Parameters</vt:lpstr>
      <vt:lpstr>Results</vt:lpstr>
      <vt:lpstr>Calculation No_screening</vt:lpstr>
      <vt:lpstr>results of MISCAN no screening</vt:lpstr>
      <vt:lpstr>Calculation Cyt_cyt</vt:lpstr>
      <vt:lpstr>Results of MISCAN cyt_cyt</vt:lpstr>
      <vt:lpstr>Calculation HPV_cyt2x_90%</vt:lpstr>
      <vt:lpstr>Results of MISCAN HPV_cyt2x_90%</vt:lpstr>
      <vt:lpstr>Calculation HPV_cyt2x_95%</vt:lpstr>
      <vt:lpstr>Results of MISCAN HPV_cyt2x_95%</vt:lpstr>
      <vt:lpstr>'Calculation Cyt_cyt'!Afdrukbereik</vt:lpstr>
      <vt:lpstr>'Calculation HPV_cyt2x_90%'!Afdrukbereik</vt:lpstr>
      <vt:lpstr>'Calculation No_screening'!Afdrukbereik</vt:lpstr>
      <vt:lpstr>'Results of MISCAN cyt_cyt'!nointervention.pp</vt:lpstr>
      <vt:lpstr>'results of MISCAN no screening'!nointervention.pp</vt:lpstr>
      <vt:lpstr>'Results of MISCAN cyt_cyt'!nointervention_12_2_1.pp</vt:lpstr>
      <vt:lpstr>'results of MISCAN no screening'!nointervention_12_2_1.pp</vt:lpstr>
      <vt:lpstr>'Results of MISCAN cyt_cyt'!screencervix_20_1_0.pp</vt:lpstr>
      <vt:lpstr>'results of MISCAN no screening'!screencervix_20_1_0.pp</vt:lpstr>
      <vt:lpstr>'Results of MISCAN cyt_cyt'!screencervix_20_10_2.pp</vt:lpstr>
      <vt:lpstr>'results of MISCAN no screening'!screencervix_20_10_2.pp</vt:lpstr>
      <vt:lpstr>'Results of MISCAN cyt_cyt'!screencervix_20_10_3.pp</vt:lpstr>
      <vt:lpstr>'results of MISCAN no screening'!screencervix_20_10_3.pp</vt:lpstr>
      <vt:lpstr>'Results of MISCAN cyt_cyt'!screencervix_20_10_4.pp</vt:lpstr>
      <vt:lpstr>'results of MISCAN no screening'!screencervix_20_10_4.pp</vt:lpstr>
      <vt:lpstr>'Results of MISCAN cyt_cyt'!screencervix_20_10_5.pp</vt:lpstr>
      <vt:lpstr>'results of MISCAN no screening'!screencervix_20_10_5.pp</vt:lpstr>
      <vt:lpstr>'Results of MISCAN cyt_cyt'!screencervix_20_10_5.pp_1</vt:lpstr>
      <vt:lpstr>'results of MISCAN no screening'!screencervix_20_10_5.pp_1</vt:lpstr>
      <vt:lpstr>'Results of MISCAN cyt_cyt'!screencervix_20_10_6.pp</vt:lpstr>
      <vt:lpstr>'results of MISCAN no screening'!screencervix_20_10_6.pp</vt:lpstr>
      <vt:lpstr>'Results of MISCAN cyt_cyt'!screencervix_20_10_7.pp</vt:lpstr>
      <vt:lpstr>'results of MISCAN no screening'!screencervix_20_10_7.pp</vt:lpstr>
      <vt:lpstr>'Results of MISCAN cyt_cyt'!screencervix_20_10_8.pp</vt:lpstr>
      <vt:lpstr>'results of MISCAN no screening'!screencervix_20_10_8.pp</vt:lpstr>
      <vt:lpstr>'Results of MISCAN cyt_cyt'!screencervix_20_11_2.pp</vt:lpstr>
      <vt:lpstr>'results of MISCAN no screening'!screencervix_20_11_2.pp</vt:lpstr>
      <vt:lpstr>'Results of MISCAN cyt_cyt'!screencervix_20_11_3.pp</vt:lpstr>
      <vt:lpstr>'results of MISCAN no screening'!screencervix_20_11_3.pp</vt:lpstr>
      <vt:lpstr>'Results of MISCAN cyt_cyt'!screencervix_20_11_4.pp</vt:lpstr>
      <vt:lpstr>'results of MISCAN no screening'!screencervix_20_11_4.pp</vt:lpstr>
      <vt:lpstr>'Results of MISCAN cyt_cyt'!screencervix_20_11_5.pp</vt:lpstr>
      <vt:lpstr>'results of MISCAN no screening'!screencervix_20_11_5.pp</vt:lpstr>
      <vt:lpstr>'Results of MISCAN cyt_cyt'!screencervix_20_12_2.pp</vt:lpstr>
      <vt:lpstr>'results of MISCAN no screening'!screencervix_20_12_2.pp</vt:lpstr>
      <vt:lpstr>'Results of MISCAN cyt_cyt'!screencervix_20_12_3.pp</vt:lpstr>
      <vt:lpstr>'results of MISCAN no screening'!screencervix_20_12_3.pp</vt:lpstr>
      <vt:lpstr>'Results of MISCAN cyt_cyt'!screencervix_20_12_4.pp</vt:lpstr>
      <vt:lpstr>'results of MISCAN no screening'!screencervix_20_12_4.pp</vt:lpstr>
      <vt:lpstr>'Results of MISCAN cyt_cyt'!screencervix_20_12_5.pp</vt:lpstr>
      <vt:lpstr>'results of MISCAN no screening'!screencervix_20_12_5.pp</vt:lpstr>
      <vt:lpstr>'Results of MISCAN cyt_cyt'!screencervix_20_13_2.pp</vt:lpstr>
      <vt:lpstr>'results of MISCAN no screening'!screencervix_20_13_2.pp</vt:lpstr>
      <vt:lpstr>'Results of MISCAN cyt_cyt'!screencervix_20_13_3.pp</vt:lpstr>
      <vt:lpstr>'results of MISCAN no screening'!screencervix_20_13_3.pp</vt:lpstr>
      <vt:lpstr>'Results of MISCAN cyt_cyt'!screencervix_20_13_4.pp</vt:lpstr>
      <vt:lpstr>'results of MISCAN no screening'!screencervix_20_13_4.pp</vt:lpstr>
      <vt:lpstr>'Results of MISCAN cyt_cyt'!screencervix_20_13_5.pp</vt:lpstr>
      <vt:lpstr>'results of MISCAN no screening'!screencervix_20_13_5.pp</vt:lpstr>
      <vt:lpstr>'Results of MISCAN cyt_cyt'!screencervix_20_14_3.pp</vt:lpstr>
      <vt:lpstr>'results of MISCAN no screening'!screencervix_20_14_3.pp</vt:lpstr>
      <vt:lpstr>'Results of MISCAN cyt_cyt'!screencervix_20_14_4.pp</vt:lpstr>
      <vt:lpstr>'results of MISCAN no screening'!screencervix_20_14_4.pp</vt:lpstr>
      <vt:lpstr>'Results of MISCAN cyt_cyt'!screencervix_20_14_5.pp</vt:lpstr>
      <vt:lpstr>'results of MISCAN no screening'!screencervix_20_14_5.pp</vt:lpstr>
      <vt:lpstr>'Results of MISCAN cyt_cyt'!screencervix_20_15_2.pp</vt:lpstr>
      <vt:lpstr>'results of MISCAN no screening'!screencervix_20_15_2.pp</vt:lpstr>
      <vt:lpstr>'Results of MISCAN cyt_cyt'!screencervix_20_15_3.pp</vt:lpstr>
      <vt:lpstr>'results of MISCAN no screening'!screencervix_20_15_3.pp</vt:lpstr>
      <vt:lpstr>'Results of MISCAN cyt_cyt'!screencervix_20_15_4.pp</vt:lpstr>
      <vt:lpstr>'results of MISCAN no screening'!screencervix_20_15_4.pp</vt:lpstr>
      <vt:lpstr>'Results of MISCAN cyt_cyt'!screencervix_20_15_5.pp</vt:lpstr>
      <vt:lpstr>'results of MISCAN no screening'!screencervix_20_15_5.pp</vt:lpstr>
      <vt:lpstr>'Results of MISCAN cyt_cyt'!screencervix_20_20_2.pp</vt:lpstr>
      <vt:lpstr>'results of MISCAN no screening'!screencervix_20_20_2.pp</vt:lpstr>
      <vt:lpstr>'Results of MISCAN cyt_cyt'!screencervix_20_20_3.pp</vt:lpstr>
      <vt:lpstr>'results of MISCAN no screening'!screencervix_20_20_3.pp</vt:lpstr>
      <vt:lpstr>'Results of MISCAN cyt_cyt'!screencervix_20_20_4.pp</vt:lpstr>
      <vt:lpstr>'results of MISCAN no screening'!screencervix_20_20_4.pp</vt:lpstr>
      <vt:lpstr>'Results of MISCAN cyt_cyt'!screencervix_20_20_5.pp</vt:lpstr>
      <vt:lpstr>'results of MISCAN no screening'!screencervix_20_20_5.pp</vt:lpstr>
      <vt:lpstr>'Results of MISCAN cyt_cyt'!screencervix_20_8_2.pp</vt:lpstr>
      <vt:lpstr>'results of MISCAN no screening'!screencervix_20_8_2.pp</vt:lpstr>
      <vt:lpstr>'Results of MISCAN cyt_cyt'!screencervix_20_8_2.pp_1</vt:lpstr>
      <vt:lpstr>'results of MISCAN no screening'!screencervix_20_8_2.pp_1</vt:lpstr>
      <vt:lpstr>'Results of MISCAN cyt_cyt'!screencervix_20_8_3.pp</vt:lpstr>
      <vt:lpstr>'results of MISCAN no screening'!screencervix_20_8_3.pp</vt:lpstr>
      <vt:lpstr>'Results of MISCAN cyt_cyt'!screencervix_20_8_4.pp</vt:lpstr>
      <vt:lpstr>'results of MISCAN no screening'!screencervix_20_8_4.pp</vt:lpstr>
      <vt:lpstr>'Results of MISCAN cyt_cyt'!screencervix_20_8_5.pp</vt:lpstr>
      <vt:lpstr>'results of MISCAN no screening'!screencervix_20_8_5.pp</vt:lpstr>
      <vt:lpstr>'Results of MISCAN cyt_cyt'!screencervix_20_8_6.pp</vt:lpstr>
      <vt:lpstr>'results of MISCAN no screening'!screencervix_20_8_6.pp</vt:lpstr>
      <vt:lpstr>'Results of MISCAN cyt_cyt'!screencervix_20_8_7.pp</vt:lpstr>
      <vt:lpstr>'results of MISCAN no screening'!screencervix_20_8_7.pp</vt:lpstr>
      <vt:lpstr>'Results of MISCAN cyt_cyt'!screencervix_20_8_8.pp</vt:lpstr>
      <vt:lpstr>'results of MISCAN no screening'!screencervix_20_8_8.pp</vt:lpstr>
      <vt:lpstr>'Results of MISCAN cyt_cyt'!screencervix_20_8_8.pp_1</vt:lpstr>
      <vt:lpstr>'results of MISCAN no screening'!screencervix_20_8_8.pp_1</vt:lpstr>
      <vt:lpstr>'Results of MISCAN cyt_cyt'!screencervix_20_9_1.pp</vt:lpstr>
      <vt:lpstr>'results of MISCAN no screening'!screencervix_20_9_1.pp</vt:lpstr>
      <vt:lpstr>'Results of MISCAN cyt_cyt'!screencervix_20_9_2.pp</vt:lpstr>
      <vt:lpstr>'results of MISCAN no screening'!screencervix_20_9_2.pp</vt:lpstr>
      <vt:lpstr>'Results of MISCAN cyt_cyt'!screencervix_20_9_3.pp</vt:lpstr>
      <vt:lpstr>'results of MISCAN no screening'!screencervix_20_9_3.pp</vt:lpstr>
      <vt:lpstr>'Results of MISCAN cyt_cyt'!screencervix_20_9_4.pp</vt:lpstr>
      <vt:lpstr>'results of MISCAN no screening'!screencervix_20_9_4.pp</vt:lpstr>
      <vt:lpstr>'Results of MISCAN cyt_cyt'!screencervix_20_9_5.pp</vt:lpstr>
      <vt:lpstr>'results of MISCAN no screening'!screencervix_20_9_5.pp</vt:lpstr>
      <vt:lpstr>'Results of MISCAN cyt_cyt'!screencervix_20_9_6.pp</vt:lpstr>
      <vt:lpstr>'results of MISCAN no screening'!screencervix_20_9_6.pp</vt:lpstr>
      <vt:lpstr>'Results of MISCAN cyt_cyt'!screencervix_20_9_7.pp</vt:lpstr>
      <vt:lpstr>'results of MISCAN no screening'!screencervix_20_9_7.pp</vt:lpstr>
      <vt:lpstr>'Results of MISCAN cyt_cyt'!screencervix_20_9_8.pp</vt:lpstr>
      <vt:lpstr>'results of MISCAN no screening'!screencervix_20_9_8.pp</vt:lpstr>
      <vt:lpstr>'Results of MISCAN cyt_cyt'!screencervix_22_11_2.pp</vt:lpstr>
      <vt:lpstr>'results of MISCAN no screening'!screencervix_22_11_2.pp</vt:lpstr>
      <vt:lpstr>'Results of MISCAN cyt_cyt'!screencervix_22_11_3.pp</vt:lpstr>
      <vt:lpstr>'results of MISCAN no screening'!screencervix_22_11_3.pp</vt:lpstr>
      <vt:lpstr>'Results of MISCAN cyt_cyt'!screencervix_22_11_4.pp</vt:lpstr>
      <vt:lpstr>'results of MISCAN no screening'!screencervix_22_11_4.pp</vt:lpstr>
      <vt:lpstr>'Results of MISCAN cyt_cyt'!screencervix_22_11_5.pp</vt:lpstr>
      <vt:lpstr>'results of MISCAN no screening'!screencervix_22_11_5.pp</vt:lpstr>
      <vt:lpstr>'Results of MISCAN cyt_cyt'!screencervix_22_12_2.pp</vt:lpstr>
      <vt:lpstr>'results of MISCAN no screening'!screencervix_22_12_2.pp</vt:lpstr>
      <vt:lpstr>'Results of MISCAN cyt_cyt'!screencervix_22_12_3.pp</vt:lpstr>
      <vt:lpstr>'results of MISCAN no screening'!screencervix_22_12_3.pp</vt:lpstr>
      <vt:lpstr>'Results of MISCAN cyt_cyt'!screencervix_22_12_4.pp</vt:lpstr>
      <vt:lpstr>'results of MISCAN no screening'!screencervix_22_12_4.pp</vt:lpstr>
      <vt:lpstr>'Results of MISCAN cyt_cyt'!screencervix_22_12_5.pp</vt:lpstr>
      <vt:lpstr>'results of MISCAN no screening'!screencervix_22_12_5.pp</vt:lpstr>
      <vt:lpstr>'Results of MISCAN cyt_cyt'!screencervix_22_13_2.pp</vt:lpstr>
      <vt:lpstr>'results of MISCAN no screening'!screencervix_22_13_2.pp</vt:lpstr>
      <vt:lpstr>'Results of MISCAN cyt_cyt'!screencervix_22_13_3.pp</vt:lpstr>
      <vt:lpstr>'results of MISCAN no screening'!screencervix_22_13_3.pp</vt:lpstr>
      <vt:lpstr>'Results of MISCAN cyt_cyt'!screencervix_22_13_4.pp</vt:lpstr>
      <vt:lpstr>'results of MISCAN no screening'!screencervix_22_13_4.pp</vt:lpstr>
      <vt:lpstr>'Results of MISCAN cyt_cyt'!screencervix_22_13_5.pp</vt:lpstr>
      <vt:lpstr>'results of MISCAN no screening'!screencervix_22_13_5.pp</vt:lpstr>
      <vt:lpstr>'Results of MISCAN cyt_cyt'!screencervix_22_14_2.pp</vt:lpstr>
      <vt:lpstr>'results of MISCAN no screening'!screencervix_22_14_2.pp</vt:lpstr>
      <vt:lpstr>'Results of MISCAN cyt_cyt'!screencervix_22_14_2.pp_1</vt:lpstr>
      <vt:lpstr>'results of MISCAN no screening'!screencervix_22_14_2.pp_1</vt:lpstr>
      <vt:lpstr>'Results of MISCAN cyt_cyt'!screencervix_22_14_3.pp</vt:lpstr>
      <vt:lpstr>'results of MISCAN no screening'!screencervix_22_14_3.pp</vt:lpstr>
      <vt:lpstr>'Results of MISCAN cyt_cyt'!screencervix_22_14_4.pp</vt:lpstr>
      <vt:lpstr>'results of MISCAN no screening'!screencervix_22_14_4.pp</vt:lpstr>
      <vt:lpstr>'Results of MISCAN cyt_cyt'!screencervix_22_14_5.pp</vt:lpstr>
      <vt:lpstr>'results of MISCAN no screening'!screencervix_22_14_5.pp</vt:lpstr>
      <vt:lpstr>'Results of MISCAN cyt_cyt'!screencervix_22_15_2.pp</vt:lpstr>
      <vt:lpstr>'results of MISCAN no screening'!screencervix_22_15_2.pp</vt:lpstr>
      <vt:lpstr>'Results of MISCAN cyt_cyt'!screencervix_22_15_3.pp</vt:lpstr>
      <vt:lpstr>'results of MISCAN no screening'!screencervix_22_15_3.pp</vt:lpstr>
      <vt:lpstr>'Results of MISCAN cyt_cyt'!screencervix_22_15_4.pp</vt:lpstr>
      <vt:lpstr>'results of MISCAN no screening'!screencervix_22_15_4.pp</vt:lpstr>
      <vt:lpstr>'Results of MISCAN cyt_cyt'!screencervix_22_15_5.pp</vt:lpstr>
      <vt:lpstr>'results of MISCAN no screening'!screencervix_22_15_5.pp</vt:lpstr>
      <vt:lpstr>'Results of MISCAN cyt_cyt'!screencervix_22_20_2.pp</vt:lpstr>
      <vt:lpstr>'results of MISCAN no screening'!screencervix_22_20_2.pp</vt:lpstr>
      <vt:lpstr>'Results of MISCAN cyt_cyt'!screencervix_22_20_3.pp</vt:lpstr>
      <vt:lpstr>'results of MISCAN no screening'!screencervix_22_20_3.pp</vt:lpstr>
      <vt:lpstr>'Results of MISCAN cyt_cyt'!screencervix_22_20_4.pp</vt:lpstr>
      <vt:lpstr>'results of MISCAN no screening'!screencervix_22_20_4.pp</vt:lpstr>
      <vt:lpstr>'Results of MISCAN cyt_cyt'!screencervix_22_20_5.pp</vt:lpstr>
      <vt:lpstr>'results of MISCAN no screening'!screencervix_22_20_5.pp</vt:lpstr>
      <vt:lpstr>'Results of MISCAN cyt_cyt'!screencervix_25_10_2.pp</vt:lpstr>
      <vt:lpstr>'results of MISCAN no screening'!screencervix_25_10_2.pp</vt:lpstr>
      <vt:lpstr>'Results of MISCAN cyt_cyt'!screencervix_25_10_3.pp</vt:lpstr>
      <vt:lpstr>'results of MISCAN no screening'!screencervix_25_10_3.pp</vt:lpstr>
      <vt:lpstr>'Results of MISCAN cyt_cyt'!screencervix_25_10_4.pp</vt:lpstr>
      <vt:lpstr>'results of MISCAN no screening'!screencervix_25_10_4.pp</vt:lpstr>
      <vt:lpstr>'Results of MISCAN cyt_cyt'!screencervix_25_10_5.pp</vt:lpstr>
      <vt:lpstr>'results of MISCAN no screening'!screencervix_25_10_5.pp</vt:lpstr>
      <vt:lpstr>'Results of MISCAN cyt_cyt'!screencervix_25_10_6.pp</vt:lpstr>
      <vt:lpstr>'results of MISCAN no screening'!screencervix_25_10_6.pp</vt:lpstr>
      <vt:lpstr>'Results of MISCAN cyt_cyt'!screencervix_25_10_7.pp</vt:lpstr>
      <vt:lpstr>'results of MISCAN no screening'!screencervix_25_10_7.pp</vt:lpstr>
      <vt:lpstr>'Results of MISCAN cyt_cyt'!screencervix_25_10_8.pp</vt:lpstr>
      <vt:lpstr>'results of MISCAN no screening'!screencervix_25_10_8.pp</vt:lpstr>
      <vt:lpstr>'Results of MISCAN cyt_cyt'!screencervix_25_11_2.pp</vt:lpstr>
      <vt:lpstr>'results of MISCAN no screening'!screencervix_25_11_2.pp</vt:lpstr>
      <vt:lpstr>'Results of MISCAN cyt_cyt'!screencervix_25_11_3.pp</vt:lpstr>
      <vt:lpstr>'results of MISCAN no screening'!screencervix_25_11_3.pp</vt:lpstr>
      <vt:lpstr>'Results of MISCAN cyt_cyt'!screencervix_25_11_4.pp</vt:lpstr>
      <vt:lpstr>'results of MISCAN no screening'!screencervix_25_11_4.pp</vt:lpstr>
      <vt:lpstr>'Results of MISCAN cyt_cyt'!screencervix_25_11_5.pp</vt:lpstr>
      <vt:lpstr>'results of MISCAN no screening'!screencervix_25_11_5.pp</vt:lpstr>
      <vt:lpstr>'Results of MISCAN cyt_cyt'!screencervix_25_12_2.pp</vt:lpstr>
      <vt:lpstr>'results of MISCAN no screening'!screencervix_25_12_2.pp</vt:lpstr>
      <vt:lpstr>'Results of MISCAN cyt_cyt'!screencervix_25_12_3.pp</vt:lpstr>
      <vt:lpstr>'results of MISCAN no screening'!screencervix_25_12_3.pp</vt:lpstr>
      <vt:lpstr>'Results of MISCAN cyt_cyt'!screencervix_25_12_4.pp</vt:lpstr>
      <vt:lpstr>'results of MISCAN no screening'!screencervix_25_12_4.pp</vt:lpstr>
      <vt:lpstr>'Results of MISCAN cyt_cyt'!screencervix_25_12_5.pp</vt:lpstr>
      <vt:lpstr>'results of MISCAN no screening'!screencervix_25_12_5.pp</vt:lpstr>
      <vt:lpstr>'Results of MISCAN cyt_cyt'!screencervix_25_13_2.pp</vt:lpstr>
      <vt:lpstr>'results of MISCAN no screening'!screencervix_25_13_2.pp</vt:lpstr>
      <vt:lpstr>'Results of MISCAN cyt_cyt'!screencervix_25_13_3.pp</vt:lpstr>
      <vt:lpstr>'results of MISCAN no screening'!screencervix_25_13_3.pp</vt:lpstr>
      <vt:lpstr>'Results of MISCAN cyt_cyt'!screencervix_25_13_4.pp</vt:lpstr>
      <vt:lpstr>'results of MISCAN no screening'!screencervix_25_13_4.pp</vt:lpstr>
      <vt:lpstr>'Results of MISCAN cyt_cyt'!screencervix_25_13_5.pp</vt:lpstr>
      <vt:lpstr>'results of MISCAN no screening'!screencervix_25_13_5.pp</vt:lpstr>
      <vt:lpstr>'Results of MISCAN cyt_cyt'!screencervix_25_14_2.pp</vt:lpstr>
      <vt:lpstr>'results of MISCAN no screening'!screencervix_25_14_2.pp</vt:lpstr>
      <vt:lpstr>'Results of MISCAN cyt_cyt'!screencervix_25_14_4.pp</vt:lpstr>
      <vt:lpstr>'results of MISCAN no screening'!screencervix_25_14_4.pp</vt:lpstr>
      <vt:lpstr>'Results of MISCAN cyt_cyt'!screencervix_25_14_5.pp</vt:lpstr>
      <vt:lpstr>'results of MISCAN no screening'!screencervix_25_14_5.pp</vt:lpstr>
      <vt:lpstr>'Results of MISCAN cyt_cyt'!screencervix_25_15_2.pp</vt:lpstr>
      <vt:lpstr>'results of MISCAN no screening'!screencervix_25_15_2.pp</vt:lpstr>
      <vt:lpstr>'Results of MISCAN cyt_cyt'!screencervix_25_15_3.pp</vt:lpstr>
      <vt:lpstr>'results of MISCAN no screening'!screencervix_25_15_3.pp</vt:lpstr>
      <vt:lpstr>'Results of MISCAN cyt_cyt'!screencervix_25_15_4.pp</vt:lpstr>
      <vt:lpstr>'results of MISCAN no screening'!screencervix_25_15_4.pp</vt:lpstr>
      <vt:lpstr>'Results of MISCAN cyt_cyt'!screencervix_25_15_5.pp</vt:lpstr>
      <vt:lpstr>'results of MISCAN no screening'!screencervix_25_15_5.pp</vt:lpstr>
      <vt:lpstr>'Results of MISCAN cyt_cyt'!screencervix_25_20_2.pp</vt:lpstr>
      <vt:lpstr>'results of MISCAN no screening'!screencervix_25_20_2.pp</vt:lpstr>
      <vt:lpstr>'Results of MISCAN cyt_cyt'!screencervix_25_20_3.pp</vt:lpstr>
      <vt:lpstr>'results of MISCAN no screening'!screencervix_25_20_3.pp</vt:lpstr>
      <vt:lpstr>'Results of MISCAN cyt_cyt'!screencervix_25_20_4.pp</vt:lpstr>
      <vt:lpstr>'results of MISCAN no screening'!screencervix_25_20_4.pp</vt:lpstr>
      <vt:lpstr>'Results of MISCAN cyt_cyt'!screencervix_25_20_5.pp</vt:lpstr>
      <vt:lpstr>'results of MISCAN no screening'!screencervix_25_20_5.pp</vt:lpstr>
      <vt:lpstr>'Results of MISCAN cyt_cyt'!screencervix_25_8_2.pp</vt:lpstr>
      <vt:lpstr>'results of MISCAN no screening'!screencervix_25_8_2.pp</vt:lpstr>
      <vt:lpstr>'Results of MISCAN cyt_cyt'!screencervix_25_8_3.pp</vt:lpstr>
      <vt:lpstr>'results of MISCAN no screening'!screencervix_25_8_3.pp</vt:lpstr>
      <vt:lpstr>'Results of MISCAN cyt_cyt'!screencervix_25_8_4.pp</vt:lpstr>
      <vt:lpstr>'results of MISCAN no screening'!screencervix_25_8_4.pp</vt:lpstr>
      <vt:lpstr>'Results of MISCAN cyt_cyt'!screencervix_25_8_5.pp</vt:lpstr>
      <vt:lpstr>'results of MISCAN no screening'!screencervix_25_8_5.pp</vt:lpstr>
      <vt:lpstr>'Results of MISCAN cyt_cyt'!screencervix_25_8_6.pp</vt:lpstr>
      <vt:lpstr>'results of MISCAN no screening'!screencervix_25_8_6.pp</vt:lpstr>
      <vt:lpstr>'Results of MISCAN cyt_cyt'!screencervix_25_8_7.pp</vt:lpstr>
      <vt:lpstr>'results of MISCAN no screening'!screencervix_25_8_7.pp</vt:lpstr>
      <vt:lpstr>'Results of MISCAN cyt_cyt'!screencervix_25_8_8.pp</vt:lpstr>
      <vt:lpstr>'results of MISCAN no screening'!screencervix_25_8_8.pp</vt:lpstr>
      <vt:lpstr>'Results of MISCAN cyt_cyt'!screencervix_25_9_2.pp</vt:lpstr>
      <vt:lpstr>'results of MISCAN no screening'!screencervix_25_9_2.pp</vt:lpstr>
      <vt:lpstr>'Results of MISCAN cyt_cyt'!screencervix_25_9_3.pp</vt:lpstr>
      <vt:lpstr>'results of MISCAN no screening'!screencervix_25_9_3.pp</vt:lpstr>
      <vt:lpstr>'Results of MISCAN cyt_cyt'!screencervix_25_9_4.pp</vt:lpstr>
      <vt:lpstr>'results of MISCAN no screening'!screencervix_25_9_4.pp</vt:lpstr>
      <vt:lpstr>'Results of MISCAN cyt_cyt'!screencervix_25_9_5.pp</vt:lpstr>
      <vt:lpstr>'results of MISCAN no screening'!screencervix_25_9_5.pp</vt:lpstr>
      <vt:lpstr>'Results of MISCAN cyt_cyt'!screencervix_25_9_6.pp</vt:lpstr>
      <vt:lpstr>'results of MISCAN no screening'!screencervix_25_9_6.pp</vt:lpstr>
      <vt:lpstr>'Results of MISCAN cyt_cyt'!screencervix_25_9_7.pp</vt:lpstr>
      <vt:lpstr>'results of MISCAN no screening'!screencervix_25_9_7.pp</vt:lpstr>
      <vt:lpstr>'Results of MISCAN cyt_cyt'!screencervix_25_9_8.pp</vt:lpstr>
      <vt:lpstr>'results of MISCAN no screening'!screencervix_25_9_8.pp</vt:lpstr>
      <vt:lpstr>'Results of MISCAN cyt_cyt'!screencervix_27_11_2.pp</vt:lpstr>
      <vt:lpstr>'results of MISCAN no screening'!screencervix_27_11_2.pp</vt:lpstr>
      <vt:lpstr>'Results of MISCAN cyt_cyt'!screencervix_27_11_3.pp</vt:lpstr>
      <vt:lpstr>'results of MISCAN no screening'!screencervix_27_11_3.pp</vt:lpstr>
      <vt:lpstr>'Results of MISCAN cyt_cyt'!screencervix_27_11_4.pp</vt:lpstr>
      <vt:lpstr>'results of MISCAN no screening'!screencervix_27_11_4.pp</vt:lpstr>
      <vt:lpstr>'Results of MISCAN cyt_cyt'!screencervix_27_11_5.pp</vt:lpstr>
      <vt:lpstr>'results of MISCAN no screening'!screencervix_27_11_5.pp</vt:lpstr>
      <vt:lpstr>'Results of MISCAN cyt_cyt'!screencervix_27_12_2.pp</vt:lpstr>
      <vt:lpstr>'results of MISCAN no screening'!screencervix_27_12_2.pp</vt:lpstr>
      <vt:lpstr>'Results of MISCAN cyt_cyt'!screencervix_27_12_3.pp</vt:lpstr>
      <vt:lpstr>'results of MISCAN no screening'!screencervix_27_12_3.pp</vt:lpstr>
      <vt:lpstr>'Results of MISCAN cyt_cyt'!screencervix_27_12_4.pp</vt:lpstr>
      <vt:lpstr>'results of MISCAN no screening'!screencervix_27_12_4.pp</vt:lpstr>
      <vt:lpstr>'Results of MISCAN cyt_cyt'!screencervix_27_12_5.pp</vt:lpstr>
      <vt:lpstr>'results of MISCAN no screening'!screencervix_27_12_5.pp</vt:lpstr>
      <vt:lpstr>'Results of MISCAN cyt_cyt'!screencervix_27_13_2.pp</vt:lpstr>
      <vt:lpstr>'results of MISCAN no screening'!screencervix_27_13_2.pp</vt:lpstr>
      <vt:lpstr>'Results of MISCAN cyt_cyt'!screencervix_27_13_3.pp</vt:lpstr>
      <vt:lpstr>'results of MISCAN no screening'!screencervix_27_13_3.pp</vt:lpstr>
      <vt:lpstr>'Results of MISCAN cyt_cyt'!screencervix_27_13_4.pp</vt:lpstr>
      <vt:lpstr>'results of MISCAN no screening'!screencervix_27_13_4.pp</vt:lpstr>
      <vt:lpstr>'Results of MISCAN cyt_cyt'!screencervix_27_13_5.pp</vt:lpstr>
      <vt:lpstr>'results of MISCAN no screening'!screencervix_27_13_5.pp</vt:lpstr>
      <vt:lpstr>'Results of MISCAN cyt_cyt'!screencervix_27_14_2.pp</vt:lpstr>
      <vt:lpstr>'results of MISCAN no screening'!screencervix_27_14_2.pp</vt:lpstr>
      <vt:lpstr>'Results of MISCAN cyt_cyt'!screencervix_27_14_3.pp</vt:lpstr>
      <vt:lpstr>'results of MISCAN no screening'!screencervix_27_14_3.pp</vt:lpstr>
      <vt:lpstr>'Results of MISCAN cyt_cyt'!screencervix_27_14_3.pp_1</vt:lpstr>
      <vt:lpstr>'results of MISCAN no screening'!screencervix_27_14_3.pp_1</vt:lpstr>
      <vt:lpstr>'Results of MISCAN cyt_cyt'!screencervix_27_14_4.pp</vt:lpstr>
      <vt:lpstr>'results of MISCAN no screening'!screencervix_27_14_4.pp</vt:lpstr>
      <vt:lpstr>'Results of MISCAN cyt_cyt'!screencervix_27_14_5.pp</vt:lpstr>
      <vt:lpstr>'results of MISCAN no screening'!screencervix_27_14_5.pp</vt:lpstr>
      <vt:lpstr>'Results of MISCAN cyt_cyt'!screencervix_27_15_2.pp</vt:lpstr>
      <vt:lpstr>'results of MISCAN no screening'!screencervix_27_15_2.pp</vt:lpstr>
      <vt:lpstr>'Results of MISCAN cyt_cyt'!screencervix_27_15_3.pp</vt:lpstr>
      <vt:lpstr>'results of MISCAN no screening'!screencervix_27_15_3.pp</vt:lpstr>
      <vt:lpstr>'Results of MISCAN cyt_cyt'!screencervix_27_15_4.pp</vt:lpstr>
      <vt:lpstr>'results of MISCAN no screening'!screencervix_27_15_4.pp</vt:lpstr>
      <vt:lpstr>'Results of MISCAN cyt_cyt'!screencervix_27_15_5.pp</vt:lpstr>
      <vt:lpstr>'results of MISCAN no screening'!screencervix_27_15_5.pp</vt:lpstr>
      <vt:lpstr>'Results of MISCAN cyt_cyt'!screencervix_27_20_2.pp</vt:lpstr>
      <vt:lpstr>'results of MISCAN no screening'!screencervix_27_20_2.pp</vt:lpstr>
      <vt:lpstr>'Results of MISCAN cyt_cyt'!screencervix_27_20_3.pp</vt:lpstr>
      <vt:lpstr>'results of MISCAN no screening'!screencervix_27_20_3.pp</vt:lpstr>
      <vt:lpstr>'Results of MISCAN cyt_cyt'!screencervix_27_20_4.pp</vt:lpstr>
      <vt:lpstr>'results of MISCAN no screening'!screencervix_27_20_4.pp</vt:lpstr>
      <vt:lpstr>'Results of MISCAN cyt_cyt'!screencervix_27_20_5.pp</vt:lpstr>
      <vt:lpstr>'results of MISCAN no screening'!screencervix_27_20_5.pp</vt:lpstr>
      <vt:lpstr>'Results of MISCAN cyt_cyt'!screencervix_30_10_2.pp</vt:lpstr>
      <vt:lpstr>'results of MISCAN no screening'!screencervix_30_10_2.pp</vt:lpstr>
      <vt:lpstr>'Results of MISCAN cyt_cyt'!screencervix_30_10_3.pp</vt:lpstr>
      <vt:lpstr>'results of MISCAN no screening'!screencervix_30_10_3.pp</vt:lpstr>
      <vt:lpstr>'Results of MISCAN cyt_cyt'!screencervix_30_10_4.pp</vt:lpstr>
      <vt:lpstr>'results of MISCAN no screening'!screencervix_30_10_4.pp</vt:lpstr>
      <vt:lpstr>'Results of MISCAN cyt_cyt'!screencervix_30_10_5.pp</vt:lpstr>
      <vt:lpstr>'results of MISCAN no screening'!screencervix_30_10_5.pp</vt:lpstr>
      <vt:lpstr>'Results of MISCAN cyt_cyt'!screencervix_30_10_6.pp</vt:lpstr>
      <vt:lpstr>'results of MISCAN no screening'!screencervix_30_10_6.pp</vt:lpstr>
      <vt:lpstr>'Results of MISCAN cyt_cyt'!screencervix_30_10_7.pp</vt:lpstr>
      <vt:lpstr>'results of MISCAN no screening'!screencervix_30_10_7.pp</vt:lpstr>
      <vt:lpstr>'Results of MISCAN cyt_cyt'!screencervix_30_10_8.pp</vt:lpstr>
      <vt:lpstr>'results of MISCAN no screening'!screencervix_30_10_8.pp</vt:lpstr>
      <vt:lpstr>'Results of MISCAN cyt_cyt'!screencervix_30_11_2.pp</vt:lpstr>
      <vt:lpstr>'results of MISCAN no screening'!screencervix_30_11_2.pp</vt:lpstr>
      <vt:lpstr>'Results of MISCAN cyt_cyt'!screencervix_30_11_3.pp</vt:lpstr>
      <vt:lpstr>'results of MISCAN no screening'!screencervix_30_11_3.pp</vt:lpstr>
      <vt:lpstr>'Results of MISCAN cyt_cyt'!screencervix_30_11_4.pp</vt:lpstr>
      <vt:lpstr>'results of MISCAN no screening'!screencervix_30_11_4.pp</vt:lpstr>
      <vt:lpstr>'Results of MISCAN cyt_cyt'!screencervix_30_11_5.pp</vt:lpstr>
      <vt:lpstr>'results of MISCAN no screening'!screencervix_30_11_5.pp</vt:lpstr>
      <vt:lpstr>'Results of MISCAN cyt_cyt'!screencervix_30_12_2.pp</vt:lpstr>
      <vt:lpstr>'results of MISCAN no screening'!screencervix_30_12_2.pp</vt:lpstr>
      <vt:lpstr>'Results of MISCAN cyt_cyt'!screencervix_30_12_3.pp</vt:lpstr>
      <vt:lpstr>'results of MISCAN no screening'!screencervix_30_12_3.pp</vt:lpstr>
      <vt:lpstr>'Results of MISCAN cyt_cyt'!screencervix_30_12_4.pp</vt:lpstr>
      <vt:lpstr>'results of MISCAN no screening'!screencervix_30_12_4.pp</vt:lpstr>
      <vt:lpstr>'Results of MISCAN cyt_cyt'!screencervix_30_12_5.pp</vt:lpstr>
      <vt:lpstr>'results of MISCAN no screening'!screencervix_30_12_5.pp</vt:lpstr>
      <vt:lpstr>'Results of MISCAN cyt_cyt'!screencervix_30_13_2.pp</vt:lpstr>
      <vt:lpstr>'results of MISCAN no screening'!screencervix_30_13_2.pp</vt:lpstr>
      <vt:lpstr>'Results of MISCAN cyt_cyt'!screencervix_30_13_3.pp</vt:lpstr>
      <vt:lpstr>'results of MISCAN no screening'!screencervix_30_13_3.pp</vt:lpstr>
      <vt:lpstr>'Results of MISCAN cyt_cyt'!screencervix_30_13_4.pp</vt:lpstr>
      <vt:lpstr>'results of MISCAN no screening'!screencervix_30_13_4.pp</vt:lpstr>
      <vt:lpstr>'Results of MISCAN cyt_cyt'!screencervix_30_13_5.pp</vt:lpstr>
      <vt:lpstr>'results of MISCAN no screening'!screencervix_30_13_5.pp</vt:lpstr>
      <vt:lpstr>'Results of MISCAN cyt_cyt'!screencervix_30_14_2.pp</vt:lpstr>
      <vt:lpstr>'results of MISCAN no screening'!screencervix_30_14_2.pp</vt:lpstr>
      <vt:lpstr>'Results of MISCAN cyt_cyt'!screencervix_30_14_3.pp</vt:lpstr>
      <vt:lpstr>'results of MISCAN no screening'!screencervix_30_14_3.pp</vt:lpstr>
      <vt:lpstr>'Results of MISCAN cyt_cyt'!screencervix_30_14_4.pp</vt:lpstr>
      <vt:lpstr>'results of MISCAN no screening'!screencervix_30_14_4.pp</vt:lpstr>
      <vt:lpstr>'Results of MISCAN cyt_cyt'!screencervix_30_14_5.pp</vt:lpstr>
      <vt:lpstr>'results of MISCAN no screening'!screencervix_30_14_5.pp</vt:lpstr>
      <vt:lpstr>'Results of MISCAN cyt_cyt'!screencervix_30_15_2.pp</vt:lpstr>
      <vt:lpstr>'results of MISCAN no screening'!screencervix_30_15_2.pp</vt:lpstr>
      <vt:lpstr>'Results of MISCAN cyt_cyt'!screencervix_30_15_3.pp</vt:lpstr>
      <vt:lpstr>'results of MISCAN no screening'!screencervix_30_15_3.pp</vt:lpstr>
      <vt:lpstr>'Results of MISCAN cyt_cyt'!screencervix_30_15_4.pp</vt:lpstr>
      <vt:lpstr>'results of MISCAN no screening'!screencervix_30_15_4.pp</vt:lpstr>
      <vt:lpstr>'Results of MISCAN cyt_cyt'!screencervix_30_15_5.pp</vt:lpstr>
      <vt:lpstr>'results of MISCAN no screening'!screencervix_30_15_5.pp</vt:lpstr>
      <vt:lpstr>'Results of MISCAN cyt_cyt'!screencervix_30_2_10.pp</vt:lpstr>
      <vt:lpstr>'results of MISCAN no screening'!screencervix_30_2_10.pp</vt:lpstr>
      <vt:lpstr>'Results of MISCAN cyt_cyt'!screencervix_30_2_11.pp</vt:lpstr>
      <vt:lpstr>'results of MISCAN no screening'!screencervix_30_2_11.pp</vt:lpstr>
      <vt:lpstr>'Results of MISCAN cyt_cyt'!screencervix_30_2_12.pp</vt:lpstr>
      <vt:lpstr>'results of MISCAN no screening'!screencervix_30_2_12.pp</vt:lpstr>
      <vt:lpstr>'Results of MISCAN cyt_cyt'!screencervix_30_2_13.pp</vt:lpstr>
      <vt:lpstr>'results of MISCAN no screening'!screencervix_30_2_13.pp</vt:lpstr>
      <vt:lpstr>'Results of MISCAN cyt_cyt'!screencervix_30_2_14.pp</vt:lpstr>
      <vt:lpstr>'results of MISCAN no screening'!screencervix_30_2_14.pp</vt:lpstr>
      <vt:lpstr>'Results of MISCAN cyt_cyt'!screencervix_30_2_15.pp</vt:lpstr>
      <vt:lpstr>'results of MISCAN no screening'!screencervix_30_2_15.pp</vt:lpstr>
      <vt:lpstr>'Results of MISCAN cyt_cyt'!screencervix_30_2_9.pp</vt:lpstr>
      <vt:lpstr>'results of MISCAN no screening'!screencervix_30_2_9.pp</vt:lpstr>
      <vt:lpstr>'Results of MISCAN cyt_cyt'!screencervix_30_3_10.pp</vt:lpstr>
      <vt:lpstr>'results of MISCAN no screening'!screencervix_30_3_10.pp</vt:lpstr>
      <vt:lpstr>'Results of MISCAN cyt_cyt'!screencervix_30_3_11.pp</vt:lpstr>
      <vt:lpstr>'results of MISCAN no screening'!screencervix_30_3_11.pp</vt:lpstr>
      <vt:lpstr>'Results of MISCAN cyt_cyt'!screencervix_30_3_9.pp</vt:lpstr>
      <vt:lpstr>'results of MISCAN no screening'!screencervix_30_3_9.pp</vt:lpstr>
      <vt:lpstr>'Results of MISCAN cyt_cyt'!screencervix_30_8_2.pp</vt:lpstr>
      <vt:lpstr>'results of MISCAN no screening'!screencervix_30_8_2.pp</vt:lpstr>
      <vt:lpstr>'Results of MISCAN cyt_cyt'!screencervix_30_8_3.pp</vt:lpstr>
      <vt:lpstr>'results of MISCAN no screening'!screencervix_30_8_3.pp</vt:lpstr>
      <vt:lpstr>'Results of MISCAN cyt_cyt'!screencervix_30_8_4.pp</vt:lpstr>
      <vt:lpstr>'results of MISCAN no screening'!screencervix_30_8_4.pp</vt:lpstr>
      <vt:lpstr>'Results of MISCAN cyt_cyt'!screencervix_30_8_5.pp</vt:lpstr>
      <vt:lpstr>'results of MISCAN no screening'!screencervix_30_8_5.pp</vt:lpstr>
      <vt:lpstr>'Results of MISCAN cyt_cyt'!screencervix_30_8_6.pp</vt:lpstr>
      <vt:lpstr>'results of MISCAN no screening'!screencervix_30_8_6.pp</vt:lpstr>
      <vt:lpstr>'Results of MISCAN cyt_cyt'!screencervix_30_8_7.pp</vt:lpstr>
      <vt:lpstr>'results of MISCAN no screening'!screencervix_30_8_7.pp</vt:lpstr>
      <vt:lpstr>'Results of MISCAN cyt_cyt'!screencervix_30_8_8.pp</vt:lpstr>
      <vt:lpstr>'results of MISCAN no screening'!screencervix_30_8_8.pp</vt:lpstr>
      <vt:lpstr>'Results of MISCAN cyt_cyt'!screencervix_30_9_2.pp</vt:lpstr>
      <vt:lpstr>'results of MISCAN no screening'!screencervix_30_9_2.pp</vt:lpstr>
      <vt:lpstr>'Results of MISCAN cyt_cyt'!screencervix_30_9_3.pp</vt:lpstr>
      <vt:lpstr>'results of MISCAN no screening'!screencervix_30_9_3.pp</vt:lpstr>
      <vt:lpstr>'Results of MISCAN cyt_cyt'!screencervix_30_9_4.pp</vt:lpstr>
      <vt:lpstr>'results of MISCAN no screening'!screencervix_30_9_4.pp</vt:lpstr>
      <vt:lpstr>'Results of MISCAN cyt_cyt'!screencervix_30_9_5.pp</vt:lpstr>
      <vt:lpstr>'results of MISCAN no screening'!screencervix_30_9_5.pp</vt:lpstr>
      <vt:lpstr>'Results of MISCAN cyt_cyt'!screencervix_30_9_6.pp</vt:lpstr>
      <vt:lpstr>'results of MISCAN no screening'!screencervix_30_9_6.pp</vt:lpstr>
      <vt:lpstr>'Results of MISCAN cyt_cyt'!screencervix_30_9_7.pp</vt:lpstr>
      <vt:lpstr>'results of MISCAN no screening'!screencervix_30_9_7.pp</vt:lpstr>
      <vt:lpstr>'Results of MISCAN cyt_cyt'!screencervix_30_9_8.pp</vt:lpstr>
      <vt:lpstr>'results of MISCAN no screening'!screencervix_30_9_8.pp</vt:lpstr>
      <vt:lpstr>'Results of MISCAN cyt_cyt'!screencervix_32_11_2.pp</vt:lpstr>
      <vt:lpstr>'results of MISCAN no screening'!screencervix_32_11_2.pp</vt:lpstr>
      <vt:lpstr>'Results of MISCAN cyt_cyt'!screencervix_32_11_3.pp</vt:lpstr>
      <vt:lpstr>'results of MISCAN no screening'!screencervix_32_11_3.pp</vt:lpstr>
      <vt:lpstr>'Results of MISCAN cyt_cyt'!screencervix_32_11_4.pp</vt:lpstr>
      <vt:lpstr>'results of MISCAN no screening'!screencervix_32_11_4.pp</vt:lpstr>
      <vt:lpstr>'Results of MISCAN cyt_cyt'!screencervix_32_11_5.pp</vt:lpstr>
      <vt:lpstr>'results of MISCAN no screening'!screencervix_32_11_5.pp</vt:lpstr>
      <vt:lpstr>'Results of MISCAN cyt_cyt'!screencervix_32_12_2.pp</vt:lpstr>
      <vt:lpstr>'results of MISCAN no screening'!screencervix_32_12_2.pp</vt:lpstr>
      <vt:lpstr>'Results of MISCAN cyt_cyt'!screencervix_32_12_3.pp</vt:lpstr>
      <vt:lpstr>'results of MISCAN no screening'!screencervix_32_12_3.pp</vt:lpstr>
      <vt:lpstr>'Results of MISCAN cyt_cyt'!screencervix_32_12_4.pp</vt:lpstr>
      <vt:lpstr>'results of MISCAN no screening'!screencervix_32_12_4.pp</vt:lpstr>
      <vt:lpstr>'Results of MISCAN cyt_cyt'!screencervix_32_12_5.pp</vt:lpstr>
      <vt:lpstr>'results of MISCAN no screening'!screencervix_32_12_5.pp</vt:lpstr>
      <vt:lpstr>'Results of MISCAN cyt_cyt'!screencervix_32_13_2.pp</vt:lpstr>
      <vt:lpstr>'results of MISCAN no screening'!screencervix_32_13_2.pp</vt:lpstr>
      <vt:lpstr>'Results of MISCAN cyt_cyt'!screencervix_32_13_3.pp</vt:lpstr>
      <vt:lpstr>'results of MISCAN no screening'!screencervix_32_13_3.pp</vt:lpstr>
      <vt:lpstr>'Results of MISCAN cyt_cyt'!screencervix_32_13_4.pp</vt:lpstr>
      <vt:lpstr>'results of MISCAN no screening'!screencervix_32_13_4.pp</vt:lpstr>
      <vt:lpstr>'Results of MISCAN cyt_cyt'!screencervix_32_13_5.pp</vt:lpstr>
      <vt:lpstr>'results of MISCAN no screening'!screencervix_32_13_5.pp</vt:lpstr>
      <vt:lpstr>'Results of MISCAN cyt_cyt'!screencervix_32_14_2.pp</vt:lpstr>
      <vt:lpstr>'results of MISCAN no screening'!screencervix_32_14_2.pp</vt:lpstr>
      <vt:lpstr>'Results of MISCAN cyt_cyt'!screencervix_32_14_3.pp</vt:lpstr>
      <vt:lpstr>'results of MISCAN no screening'!screencervix_32_14_3.pp</vt:lpstr>
      <vt:lpstr>'Results of MISCAN cyt_cyt'!screencervix_32_14_4.pp</vt:lpstr>
      <vt:lpstr>'results of MISCAN no screening'!screencervix_32_14_4.pp</vt:lpstr>
      <vt:lpstr>'Results of MISCAN cyt_cyt'!screencervix_32_14_5.pp</vt:lpstr>
      <vt:lpstr>'results of MISCAN no screening'!screencervix_32_14_5.pp</vt:lpstr>
      <vt:lpstr>'Results of MISCAN cyt_cyt'!screencervix_32_15_2.pp</vt:lpstr>
      <vt:lpstr>'results of MISCAN no screening'!screencervix_32_15_2.pp</vt:lpstr>
      <vt:lpstr>'Results of MISCAN cyt_cyt'!screencervix_32_15_3.pp</vt:lpstr>
      <vt:lpstr>'results of MISCAN no screening'!screencervix_32_15_3.pp</vt:lpstr>
      <vt:lpstr>'Results of MISCAN cyt_cyt'!screencervix_32_15_4.pp</vt:lpstr>
      <vt:lpstr>'results of MISCAN no screening'!screencervix_32_15_4.pp</vt:lpstr>
      <vt:lpstr>'Results of MISCAN cyt_cyt'!screencervix_32_15_5.pp</vt:lpstr>
      <vt:lpstr>'results of MISCAN no screening'!screencervix_32_15_5.pp</vt:lpstr>
      <vt:lpstr>'Results of MISCAN cyt_cyt'!screencervix_32_2_10.pp</vt:lpstr>
      <vt:lpstr>'results of MISCAN no screening'!screencervix_32_2_10.pp</vt:lpstr>
      <vt:lpstr>'Results of MISCAN cyt_cyt'!screencervix_32_2_11.pp</vt:lpstr>
      <vt:lpstr>'results of MISCAN no screening'!screencervix_32_2_11.pp</vt:lpstr>
      <vt:lpstr>'Results of MISCAN cyt_cyt'!screencervix_32_2_12.pp</vt:lpstr>
      <vt:lpstr>'results of MISCAN no screening'!screencervix_32_2_12.pp</vt:lpstr>
      <vt:lpstr>'Results of MISCAN cyt_cyt'!screencervix_32_2_13.pp</vt:lpstr>
      <vt:lpstr>'results of MISCAN no screening'!screencervix_32_2_13.pp</vt:lpstr>
      <vt:lpstr>'Results of MISCAN cyt_cyt'!screencervix_32_2_14.pp</vt:lpstr>
      <vt:lpstr>'results of MISCAN no screening'!screencervix_32_2_14.pp</vt:lpstr>
      <vt:lpstr>'Results of MISCAN cyt_cyt'!screencervix_32_2_15.pp</vt:lpstr>
      <vt:lpstr>'results of MISCAN no screening'!screencervix_32_2_15.pp</vt:lpstr>
      <vt:lpstr>'Results of MISCAN cyt_cyt'!screencervix_32_2_9.pp</vt:lpstr>
      <vt:lpstr>'results of MISCAN no screening'!screencervix_32_2_9.pp</vt:lpstr>
      <vt:lpstr>'Results of MISCAN cyt_cyt'!screencervix_32_2_9.pp_1</vt:lpstr>
      <vt:lpstr>'results of MISCAN no screening'!screencervix_32_2_9.pp_1</vt:lpstr>
      <vt:lpstr>'Results of MISCAN cyt_cyt'!screencervix_32_3_10.pp</vt:lpstr>
      <vt:lpstr>'results of MISCAN no screening'!screencervix_32_3_10.pp</vt:lpstr>
      <vt:lpstr>'Results of MISCAN cyt_cyt'!screencervix_32_3_11.pp</vt:lpstr>
      <vt:lpstr>'results of MISCAN no screening'!screencervix_32_3_11.pp</vt:lpstr>
      <vt:lpstr>'Results of MISCAN cyt_cyt'!screencervix_32_3_11.pp_1</vt:lpstr>
      <vt:lpstr>'results of MISCAN no screening'!screencervix_32_3_11.pp_1</vt:lpstr>
      <vt:lpstr>'Results of MISCAN cyt_cyt'!screencervix_35_2_10.pp</vt:lpstr>
      <vt:lpstr>'results of MISCAN no screening'!screencervix_35_2_10.pp</vt:lpstr>
      <vt:lpstr>'Results of MISCAN cyt_cyt'!screencervix_35_2_11.pp</vt:lpstr>
      <vt:lpstr>'results of MISCAN no screening'!screencervix_35_2_11.pp</vt:lpstr>
      <vt:lpstr>'Results of MISCAN cyt_cyt'!screencervix_35_2_12.pp</vt:lpstr>
      <vt:lpstr>'results of MISCAN no screening'!screencervix_35_2_12.pp</vt:lpstr>
      <vt:lpstr>'Results of MISCAN cyt_cyt'!screencervix_35_2_13.pp</vt:lpstr>
      <vt:lpstr>'results of MISCAN no screening'!screencervix_35_2_13.pp</vt:lpstr>
      <vt:lpstr>'Results of MISCAN cyt_cyt'!screencervix_35_2_13.pp_1</vt:lpstr>
      <vt:lpstr>'results of MISCAN no screening'!screencervix_35_2_13.pp_1</vt:lpstr>
      <vt:lpstr>'Results of MISCAN cyt_cyt'!screencervix_35_2_14.pp</vt:lpstr>
      <vt:lpstr>'results of MISCAN no screening'!screencervix_35_2_14.pp</vt:lpstr>
      <vt:lpstr>'Results of MISCAN cyt_cyt'!screencervix_35_2_15.pp</vt:lpstr>
      <vt:lpstr>'results of MISCAN no screening'!screencervix_35_2_15.pp</vt:lpstr>
      <vt:lpstr>'Results of MISCAN cyt_cyt'!screencervix_35_2_9.pp</vt:lpstr>
      <vt:lpstr>'results of MISCAN no screening'!screencervix_35_2_9.pp</vt:lpstr>
      <vt:lpstr>'Results of MISCAN cyt_cyt'!screencervix_35_3_10.pp</vt:lpstr>
      <vt:lpstr>'results of MISCAN no screening'!screencervix_35_3_10.pp</vt:lpstr>
      <vt:lpstr>'Results of MISCAN cyt_cyt'!screencervix_35_3_10.pp_1</vt:lpstr>
      <vt:lpstr>'results of MISCAN no screening'!screencervix_35_3_10.pp_1</vt:lpstr>
      <vt:lpstr>'Results of MISCAN cyt_cyt'!screencervix_35_3_9.pp</vt:lpstr>
      <vt:lpstr>'results of MISCAN no screening'!screencervix_35_3_9.pp</vt:lpstr>
      <vt:lpstr>'Results of MISCAN cyt_cyt'!screencervix_35_8_2.pp</vt:lpstr>
      <vt:lpstr>'results of MISCAN no screening'!screencervix_35_8_2.pp</vt:lpstr>
      <vt:lpstr>'Results of MISCAN cyt_cyt'!screencervix_35_8_3.pp</vt:lpstr>
      <vt:lpstr>'results of MISCAN no screening'!screencervix_35_8_3.pp</vt:lpstr>
      <vt:lpstr>'Results of MISCAN cyt_cyt'!screencervix_35_8_4.pp</vt:lpstr>
      <vt:lpstr>'results of MISCAN no screening'!screencervix_35_8_4.pp</vt:lpstr>
      <vt:lpstr>'Results of MISCAN cyt_cyt'!screencervix_35_8_5.pp</vt:lpstr>
      <vt:lpstr>'results of MISCAN no screening'!screencervix_35_8_5.pp</vt:lpstr>
      <vt:lpstr>'Results of MISCAN cyt_cyt'!screencervix_35_8_6.pp</vt:lpstr>
      <vt:lpstr>'results of MISCAN no screening'!screencervix_35_8_6.pp</vt:lpstr>
      <vt:lpstr>'Results of MISCAN cyt_cyt'!screencervix_35_8_7.pp</vt:lpstr>
      <vt:lpstr>'results of MISCAN no screening'!screencervix_35_8_7.pp</vt:lpstr>
      <vt:lpstr>'Results of MISCAN cyt_cyt'!screencervix_35_8_8.pp</vt:lpstr>
      <vt:lpstr>'results of MISCAN no screening'!screencervix_35_8_8.pp</vt:lpstr>
      <vt:lpstr>'Results of MISCAN cyt_cyt'!screencervix_35_9_2.pp</vt:lpstr>
      <vt:lpstr>'results of MISCAN no screening'!screencervix_35_9_2.pp</vt:lpstr>
      <vt:lpstr>'Results of MISCAN cyt_cyt'!screencervix_35_9_3.pp</vt:lpstr>
      <vt:lpstr>'results of MISCAN no screening'!screencervix_35_9_3.pp</vt:lpstr>
      <vt:lpstr>'Results of MISCAN cyt_cyt'!screencervix_35_9_4.pp</vt:lpstr>
      <vt:lpstr>'results of MISCAN no screening'!screencervix_35_9_4.pp</vt:lpstr>
      <vt:lpstr>'Results of MISCAN cyt_cyt'!screencervix_35_9_5.pp</vt:lpstr>
      <vt:lpstr>'results of MISCAN no screening'!screencervix_35_9_5.pp</vt:lpstr>
      <vt:lpstr>'Results of MISCAN cyt_cyt'!screencervix_35_9_6.pp</vt:lpstr>
      <vt:lpstr>'results of MISCAN no screening'!screencervix_35_9_6.pp</vt:lpstr>
      <vt:lpstr>'Results of MISCAN cyt_cyt'!screencervix_35_9_7.pp</vt:lpstr>
      <vt:lpstr>'results of MISCAN no screening'!screencervix_35_9_7.pp</vt:lpstr>
      <vt:lpstr>'Results of MISCAN cyt_cyt'!screencervix_35_9_8.pp</vt:lpstr>
      <vt:lpstr>'results of MISCAN no screening'!screencervix_35_9_8.pp</vt:lpstr>
      <vt:lpstr>'Results of MISCAN cyt_cyt'!screencervix_37_2_10.pp</vt:lpstr>
      <vt:lpstr>'results of MISCAN no screening'!screencervix_37_2_10.pp</vt:lpstr>
      <vt:lpstr>'Results of MISCAN cyt_cyt'!screencervix_37_2_11.pp</vt:lpstr>
      <vt:lpstr>'results of MISCAN no screening'!screencervix_37_2_11.pp</vt:lpstr>
      <vt:lpstr>'Results of MISCAN cyt_cyt'!screencervix_37_2_12.pp</vt:lpstr>
      <vt:lpstr>'results of MISCAN no screening'!screencervix_37_2_12.pp</vt:lpstr>
      <vt:lpstr>'Results of MISCAN cyt_cyt'!screencervix_37_2_13.pp</vt:lpstr>
      <vt:lpstr>'results of MISCAN no screening'!screencervix_37_2_13.pp</vt:lpstr>
      <vt:lpstr>'Results of MISCAN cyt_cyt'!screencervix_37_2_14.pp</vt:lpstr>
      <vt:lpstr>'results of MISCAN no screening'!screencervix_37_2_14.pp</vt:lpstr>
      <vt:lpstr>'Results of MISCAN cyt_cyt'!screencervix_37_2_15.pp</vt:lpstr>
      <vt:lpstr>'results of MISCAN no screening'!screencervix_37_2_15.pp</vt:lpstr>
      <vt:lpstr>'Results of MISCAN cyt_cyt'!screencervix_37_2_9.pp</vt:lpstr>
      <vt:lpstr>'results of MISCAN no screening'!screencervix_37_2_9.pp</vt:lpstr>
      <vt:lpstr>'Results of MISCAN cyt_cyt'!screencervix_37_3_10.pp</vt:lpstr>
      <vt:lpstr>'results of MISCAN no screening'!screencervix_37_3_10.pp</vt:lpstr>
      <vt:lpstr>'Results of MISCAN cyt_cyt'!screencervix_37_3_11.pp</vt:lpstr>
      <vt:lpstr>'results of MISCAN no screening'!screencervix_37_3_11.pp</vt:lpstr>
      <vt:lpstr>'Results of MISCAN cyt_cyt'!screencervix_37_3_9.pp</vt:lpstr>
      <vt:lpstr>'results of MISCAN no screening'!screencervix_37_3_9.pp</vt:lpstr>
      <vt:lpstr>'Results of MISCAN cyt_cyt'!screencervix_40_2_10.pp</vt:lpstr>
      <vt:lpstr>'results of MISCAN no screening'!screencervix_40_2_10.pp</vt:lpstr>
      <vt:lpstr>'Results of MISCAN cyt_cyt'!screencervix_40_2_11.pp</vt:lpstr>
      <vt:lpstr>'results of MISCAN no screening'!screencervix_40_2_11.pp</vt:lpstr>
      <vt:lpstr>'Results of MISCAN cyt_cyt'!screencervix_40_2_12.pp</vt:lpstr>
      <vt:lpstr>'results of MISCAN no screening'!screencervix_40_2_12.pp</vt:lpstr>
      <vt:lpstr>'Results of MISCAN cyt_cyt'!screencervix_40_2_13.pp</vt:lpstr>
      <vt:lpstr>'results of MISCAN no screening'!screencervix_40_2_13.pp</vt:lpstr>
      <vt:lpstr>'Results of MISCAN cyt_cyt'!screencervix_40_2_14.pp</vt:lpstr>
      <vt:lpstr>'results of MISCAN no screening'!screencervix_40_2_14.pp</vt:lpstr>
      <vt:lpstr>'Results of MISCAN cyt_cyt'!screencervix_40_2_15.pp</vt:lpstr>
      <vt:lpstr>'results of MISCAN no screening'!screencervix_40_2_15.pp</vt:lpstr>
      <vt:lpstr>'Results of MISCAN cyt_cyt'!screencervix_40_2_9.pp</vt:lpstr>
      <vt:lpstr>'results of MISCAN no screening'!screencervix_40_2_9.pp</vt:lpstr>
      <vt:lpstr>'Results of MISCAN cyt_cyt'!screencervix_40_3_10.pp</vt:lpstr>
      <vt:lpstr>'results of MISCAN no screening'!screencervix_40_3_10.pp</vt:lpstr>
      <vt:lpstr>'Results of MISCAN cyt_cyt'!screencervix_40_3_11.pp</vt:lpstr>
      <vt:lpstr>'results of MISCAN no screening'!screencervix_40_3_11.pp</vt:lpstr>
      <vt:lpstr>'Results of MISCAN cyt_cyt'!screencervix_40_3_9.pp</vt:lpstr>
      <vt:lpstr>'results of MISCAN no screening'!screencervix_40_3_9.pp</vt:lpstr>
      <vt:lpstr>'Results of MISCAN cyt_cyt'!screencervix_42_2_10.pp</vt:lpstr>
      <vt:lpstr>'results of MISCAN no screening'!screencervix_42_2_10.pp</vt:lpstr>
      <vt:lpstr>'Results of MISCAN cyt_cyt'!screencervix_42_2_11.pp</vt:lpstr>
      <vt:lpstr>'results of MISCAN no screening'!screencervix_42_2_11.pp</vt:lpstr>
      <vt:lpstr>'Results of MISCAN cyt_cyt'!screencervix_42_2_12.pp</vt:lpstr>
      <vt:lpstr>'results of MISCAN no screening'!screencervix_42_2_12.pp</vt:lpstr>
      <vt:lpstr>'Results of MISCAN cyt_cyt'!screencervix_42_2_13.pp</vt:lpstr>
      <vt:lpstr>'results of MISCAN no screening'!screencervix_42_2_13.pp</vt:lpstr>
      <vt:lpstr>'Results of MISCAN cyt_cyt'!screencervix_42_2_14.pp</vt:lpstr>
      <vt:lpstr>'results of MISCAN no screening'!screencervix_42_2_14.pp</vt:lpstr>
      <vt:lpstr>'Results of MISCAN cyt_cyt'!screencervix_42_2_15.pp</vt:lpstr>
      <vt:lpstr>'results of MISCAN no screening'!screencervix_42_2_15.pp</vt:lpstr>
      <vt:lpstr>'Results of MISCAN cyt_cyt'!screencervix_42_2_9.pp</vt:lpstr>
      <vt:lpstr>'results of MISCAN no screening'!screencervix_42_2_9.pp</vt:lpstr>
      <vt:lpstr>'Results of MISCAN cyt_cyt'!screencervix_42_3_10.pp</vt:lpstr>
      <vt:lpstr>'results of MISCAN no screening'!screencervix_42_3_10.pp</vt:lpstr>
      <vt:lpstr>'Results of MISCAN cyt_cyt'!screencervix_42_3_11.pp</vt:lpstr>
      <vt:lpstr>'results of MISCAN no screening'!screencervix_42_3_11.pp</vt:lpstr>
      <vt:lpstr>'Results of MISCAN cyt_cyt'!screencervix_42_3_9.pp</vt:lpstr>
      <vt:lpstr>'results of MISCAN no screening'!screencervix_42_3_9.pp</vt:lpstr>
      <vt:lpstr>'Results of MISCAN cyt_cyt'!screencervix_45_2_10.pp</vt:lpstr>
      <vt:lpstr>'results of MISCAN no screening'!screencervix_45_2_10.pp</vt:lpstr>
      <vt:lpstr>'Results of MISCAN cyt_cyt'!screencervix_45_2_11.pp</vt:lpstr>
      <vt:lpstr>'results of MISCAN no screening'!screencervix_45_2_11.pp</vt:lpstr>
      <vt:lpstr>'Results of MISCAN cyt_cyt'!screencervix_45_2_12.pp</vt:lpstr>
      <vt:lpstr>'results of MISCAN no screening'!screencervix_45_2_12.pp</vt:lpstr>
      <vt:lpstr>'Results of MISCAN cyt_cyt'!screencervix_45_2_13.pp</vt:lpstr>
      <vt:lpstr>'results of MISCAN no screening'!screencervix_45_2_13.pp</vt:lpstr>
      <vt:lpstr>'Results of MISCAN cyt_cyt'!screencervix_45_2_14.pp</vt:lpstr>
      <vt:lpstr>'results of MISCAN no screening'!screencervix_45_2_14.pp</vt:lpstr>
      <vt:lpstr>'Results of MISCAN cyt_cyt'!screencervix_45_2_15.pp</vt:lpstr>
      <vt:lpstr>'results of MISCAN no screening'!screencervix_45_2_15.pp</vt:lpstr>
      <vt:lpstr>'Results of MISCAN cyt_cyt'!screencervix_45_2_9.pp</vt:lpstr>
      <vt:lpstr>'results of MISCAN no screening'!screencervix_45_2_9.pp</vt:lpstr>
      <vt:lpstr>'Results of MISCAN cyt_cyt'!screenvacccervix_17_1_0.pp</vt:lpstr>
      <vt:lpstr>'results of MISCAN no screening'!screenvacccervix_17_1_0.pp</vt:lpstr>
      <vt:lpstr>'Results of MISCAN cyt_cyt'!screenvacccervix_20_9_1.pp</vt:lpstr>
      <vt:lpstr>'results of MISCAN no screening'!screenvacccervix_20_9_1.pp</vt:lpstr>
      <vt:lpstr>'Results of MISCAN cyt_cyt'!vaccneg.pp</vt:lpstr>
      <vt:lpstr>'results of MISCAN no screening'!vaccneg.pp</vt:lpstr>
      <vt:lpstr>'Results of MISCAN cyt_cyt'!vaccneg.pp_1</vt:lpstr>
      <vt:lpstr>'results of MISCAN no screening'!vaccneg.pp_1</vt:lpstr>
    </vt:vector>
  </TitlesOfParts>
  <Company>Erasmus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 de Kok</dc:creator>
  <cp:lastModifiedBy>39595jbr</cp:lastModifiedBy>
  <cp:lastPrinted>2010-05-10T17:21:01Z</cp:lastPrinted>
  <dcterms:created xsi:type="dcterms:W3CDTF">2008-10-14T11:34:08Z</dcterms:created>
  <dcterms:modified xsi:type="dcterms:W3CDTF">2012-02-27T11:54:42Z</dcterms:modified>
</cp:coreProperties>
</file>